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7170" activeTab="0"/>
  </bookViews>
  <sheets>
    <sheet name="объем закупок на 2018 год" sheetId="1" r:id="rId1"/>
    <sheet name="01.01" sheetId="2" state="hidden" r:id="rId2"/>
    <sheet name="29.01" sheetId="3" state="hidden" r:id="rId3"/>
    <sheet name="05.03 " sheetId="4" state="hidden" r:id="rId4"/>
    <sheet name="20.03  " sheetId="5" state="hidden" r:id="rId5"/>
    <sheet name="20.04" sheetId="6" state="hidden" r:id="rId6"/>
    <sheet name="31.05" sheetId="7" r:id="rId7"/>
    <sheet name="18.06" sheetId="8" r:id="rId8"/>
    <sheet name="29.08" sheetId="9" r:id="rId9"/>
    <sheet name="17.09" sheetId="10" r:id="rId10"/>
    <sheet name="27.09 " sheetId="11" r:id="rId11"/>
    <sheet name="23.10 (2)" sheetId="12" r:id="rId12"/>
    <sheet name="13.11" sheetId="13" r:id="rId13"/>
    <sheet name="19.11" sheetId="14" r:id="rId14"/>
    <sheet name="11.12" sheetId="15" r:id="rId15"/>
    <sheet name="титульный" sheetId="16" r:id="rId16"/>
  </sheets>
  <definedNames>
    <definedName name="_xlnm.Print_Area" localSheetId="0">'объем закупок на 2018 год'!$A$1:$H$311</definedName>
  </definedNames>
  <calcPr fullCalcOnLoad="1"/>
</workbook>
</file>

<file path=xl/comments1.xml><?xml version="1.0" encoding="utf-8"?>
<comments xmlns="http://schemas.openxmlformats.org/spreadsheetml/2006/main">
  <authors>
    <author>buhgalter1</author>
  </authors>
  <commentList>
    <comment ref="H43" authorId="0">
      <text>
        <r>
          <rPr>
            <b/>
            <sz val="9"/>
            <rFont val="Tahoma"/>
            <family val="2"/>
          </rPr>
          <t>buhgalter1:</t>
        </r>
        <r>
          <rPr>
            <sz val="9"/>
            <rFont val="Tahoma"/>
            <family val="2"/>
          </rPr>
          <t xml:space="preserve">
кф 01.02</t>
        </r>
      </text>
    </comment>
    <comment ref="H96" authorId="0">
      <text>
        <r>
          <rPr>
            <b/>
            <sz val="9"/>
            <rFont val="Tahoma"/>
            <family val="2"/>
          </rPr>
          <t>buhgalter1:</t>
        </r>
        <r>
          <rPr>
            <sz val="9"/>
            <rFont val="Tahoma"/>
            <family val="2"/>
          </rPr>
          <t xml:space="preserve">
кф 02.02</t>
        </r>
      </text>
    </comment>
    <comment ref="H97" authorId="0">
      <text>
        <r>
          <rPr>
            <b/>
            <sz val="9"/>
            <rFont val="Tahoma"/>
            <family val="2"/>
          </rPr>
          <t>buhgalter1:</t>
        </r>
        <r>
          <rPr>
            <sz val="9"/>
            <rFont val="Tahoma"/>
            <family val="2"/>
          </rPr>
          <t xml:space="preserve">
кф 02.02</t>
        </r>
      </text>
    </comment>
    <comment ref="H102" authorId="0">
      <text>
        <r>
          <rPr>
            <b/>
            <sz val="9"/>
            <rFont val="Tahoma"/>
            <family val="2"/>
          </rPr>
          <t>buhgalter1:</t>
        </r>
        <r>
          <rPr>
            <sz val="9"/>
            <rFont val="Tahoma"/>
            <family val="2"/>
          </rPr>
          <t xml:space="preserve">
кф 09.02</t>
        </r>
      </text>
    </comment>
    <comment ref="H24" authorId="0">
      <text>
        <r>
          <rPr>
            <b/>
            <sz val="9"/>
            <rFont val="Tahoma"/>
            <family val="2"/>
          </rPr>
          <t>buhgalter1:</t>
        </r>
        <r>
          <rPr>
            <sz val="9"/>
            <rFont val="Tahoma"/>
            <family val="2"/>
          </rPr>
          <t xml:space="preserve">
кф 12.02</t>
        </r>
      </text>
    </comment>
    <comment ref="H51" authorId="0">
      <text>
        <r>
          <rPr>
            <b/>
            <sz val="8"/>
            <rFont val="Tahoma"/>
            <family val="2"/>
          </rPr>
          <t>buhgalter1:</t>
        </r>
        <r>
          <rPr>
            <sz val="8"/>
            <rFont val="Tahoma"/>
            <family val="2"/>
          </rPr>
          <t xml:space="preserve">
дог на 15021,61
600-032100000
14421,61-032100100</t>
        </r>
      </text>
    </comment>
    <comment ref="H19" authorId="0">
      <text>
        <r>
          <rPr>
            <b/>
            <sz val="8"/>
            <rFont val="Tahoma"/>
            <family val="2"/>
          </rPr>
          <t>buhgalter1:</t>
        </r>
        <r>
          <rPr>
            <sz val="8"/>
            <rFont val="Tahoma"/>
            <family val="2"/>
          </rPr>
          <t xml:space="preserve">
дог на 15021,61
600-032100000
14421,61-032100100</t>
        </r>
      </text>
    </comment>
    <comment ref="H224" authorId="0">
      <text>
        <r>
          <rPr>
            <b/>
            <sz val="9"/>
            <rFont val="Tahoma"/>
            <family val="2"/>
          </rPr>
          <t>buhgalter1:</t>
        </r>
        <r>
          <rPr>
            <sz val="9"/>
            <rFont val="Tahoma"/>
            <family val="2"/>
          </rPr>
          <t xml:space="preserve">
кф 20.06
Л.В. 18.06</t>
        </r>
      </text>
    </comment>
    <comment ref="H106" authorId="0">
      <text>
        <r>
          <rPr>
            <b/>
            <sz val="9"/>
            <rFont val="Tahoma"/>
            <family val="2"/>
          </rPr>
          <t>buhgalter1:</t>
        </r>
        <r>
          <rPr>
            <sz val="9"/>
            <rFont val="Tahoma"/>
            <family val="2"/>
          </rPr>
          <t xml:space="preserve">
кф 21.06 (дс с замечаниями, св)</t>
        </r>
      </text>
    </comment>
    <comment ref="H55" authorId="0">
      <text>
        <r>
          <rPr>
            <b/>
            <sz val="8"/>
            <rFont val="Tahoma"/>
            <family val="2"/>
          </rPr>
          <t>buhgalter1:</t>
        </r>
        <r>
          <rPr>
            <sz val="8"/>
            <rFont val="Tahoma"/>
            <family val="2"/>
          </rPr>
          <t xml:space="preserve">
общаяя сумма дог 6412
</t>
        </r>
      </text>
    </comment>
    <comment ref="H57" authorId="0">
      <text>
        <r>
          <rPr>
            <b/>
            <sz val="8"/>
            <rFont val="Tahoma"/>
            <family val="2"/>
          </rPr>
          <t>buhgalter1:</t>
        </r>
        <r>
          <rPr>
            <sz val="8"/>
            <rFont val="Tahoma"/>
            <family val="2"/>
          </rPr>
          <t xml:space="preserve">
общаяя сумма дог 6412
</t>
        </r>
      </text>
    </comment>
    <comment ref="H284" authorId="0">
      <text>
        <r>
          <rPr>
            <b/>
            <sz val="9"/>
            <rFont val="Tahoma"/>
            <family val="2"/>
          </rPr>
          <t>buhgalter1:</t>
        </r>
        <r>
          <rPr>
            <sz val="9"/>
            <rFont val="Tahoma"/>
            <family val="2"/>
          </rPr>
          <t xml:space="preserve">
кф 02.10</t>
        </r>
      </text>
    </comment>
    <comment ref="H230" authorId="0">
      <text>
        <r>
          <rPr>
            <b/>
            <sz val="9"/>
            <rFont val="Tahoma"/>
            <family val="2"/>
          </rPr>
          <t>buhgalter1:</t>
        </r>
        <r>
          <rPr>
            <sz val="9"/>
            <rFont val="Tahoma"/>
            <family val="2"/>
          </rPr>
          <t xml:space="preserve">
кф 03.10 (кс-2,3)
Л.В. 03.10</t>
        </r>
      </text>
    </comment>
    <comment ref="H13" authorId="0">
      <text>
        <r>
          <rPr>
            <b/>
            <sz val="9"/>
            <rFont val="Tahoma"/>
            <family val="2"/>
          </rPr>
          <t>buhgalter1:</t>
        </r>
        <r>
          <rPr>
            <sz val="9"/>
            <rFont val="Tahoma"/>
            <family val="2"/>
          </rPr>
          <t xml:space="preserve">
кф 10.10</t>
        </r>
      </text>
    </comment>
    <comment ref="H76" authorId="0">
      <text>
        <r>
          <rPr>
            <b/>
            <sz val="9"/>
            <rFont val="Tahoma"/>
            <family val="2"/>
          </rPr>
          <t>buhgalter1:</t>
        </r>
        <r>
          <rPr>
            <sz val="9"/>
            <rFont val="Tahoma"/>
            <family val="2"/>
          </rPr>
          <t xml:space="preserve">
Е.А. 03.10 согл-но
кф 12.10</t>
        </r>
      </text>
    </comment>
    <comment ref="H82" authorId="0">
      <text>
        <r>
          <rPr>
            <b/>
            <sz val="9"/>
            <rFont val="Tahoma"/>
            <family val="2"/>
          </rPr>
          <t>buhgalter1:</t>
        </r>
        <r>
          <rPr>
            <sz val="9"/>
            <rFont val="Tahoma"/>
            <family val="2"/>
          </rPr>
          <t xml:space="preserve">
кф 10.10</t>
        </r>
      </text>
    </comment>
    <comment ref="H251" authorId="0">
      <text>
        <r>
          <rPr>
            <b/>
            <sz val="9"/>
            <rFont val="Tahoma"/>
            <family val="2"/>
          </rPr>
          <t>buhgalter1:</t>
        </r>
        <r>
          <rPr>
            <sz val="9"/>
            <rFont val="Tahoma"/>
            <family val="2"/>
          </rPr>
          <t xml:space="preserve">
кф 15.10
фин 15.10</t>
        </r>
      </text>
    </comment>
    <comment ref="H252" authorId="0">
      <text>
        <r>
          <rPr>
            <b/>
            <sz val="9"/>
            <rFont val="Tahoma"/>
            <family val="2"/>
          </rPr>
          <t>buhgalter1:</t>
        </r>
        <r>
          <rPr>
            <sz val="9"/>
            <rFont val="Tahoma"/>
            <family val="2"/>
          </rPr>
          <t xml:space="preserve">
кф 11.10
фин 15.10
</t>
        </r>
      </text>
    </comment>
    <comment ref="H71" authorId="0">
      <text>
        <r>
          <rPr>
            <b/>
            <sz val="9"/>
            <rFont val="Tahoma"/>
            <family val="2"/>
          </rPr>
          <t>buhgalter1:</t>
        </r>
        <r>
          <rPr>
            <sz val="9"/>
            <rFont val="Tahoma"/>
            <family val="2"/>
          </rPr>
          <t xml:space="preserve">
кф 16.10</t>
        </r>
      </text>
    </comment>
    <comment ref="E233" authorId="0">
      <text>
        <r>
          <rPr>
            <b/>
            <sz val="8"/>
            <rFont val="Tahoma"/>
            <family val="2"/>
          </rPr>
          <t>buhgalter1:</t>
        </r>
        <r>
          <rPr>
            <sz val="8"/>
            <rFont val="Tahoma"/>
            <family val="2"/>
          </rPr>
          <t xml:space="preserve">
проверка смет</t>
        </r>
      </text>
    </comment>
    <comment ref="H73" authorId="0">
      <text>
        <r>
          <rPr>
            <b/>
            <sz val="8"/>
            <rFont val="Tahoma"/>
            <family val="2"/>
          </rPr>
          <t>buhgalter1:</t>
        </r>
        <r>
          <rPr>
            <sz val="8"/>
            <rFont val="Tahoma"/>
            <family val="2"/>
          </rPr>
          <t xml:space="preserve">
сумма дог 10188</t>
        </r>
      </text>
    </comment>
    <comment ref="H81" authorId="0">
      <text>
        <r>
          <rPr>
            <b/>
            <sz val="8"/>
            <rFont val="Tahoma"/>
            <family val="2"/>
          </rPr>
          <t>buhgalter1:</t>
        </r>
        <r>
          <rPr>
            <sz val="8"/>
            <rFont val="Tahoma"/>
            <family val="2"/>
          </rPr>
          <t xml:space="preserve">
сумма дог 10188</t>
        </r>
      </text>
    </comment>
  </commentList>
</comments>
</file>

<file path=xl/sharedStrings.xml><?xml version="1.0" encoding="utf-8"?>
<sst xmlns="http://schemas.openxmlformats.org/spreadsheetml/2006/main" count="13526" uniqueCount="589">
  <si>
    <t>Наименование показателя</t>
  </si>
  <si>
    <t>Код субсидии</t>
  </si>
  <si>
    <t>Сумма</t>
  </si>
  <si>
    <t>руб.,коп.</t>
  </si>
  <si>
    <t xml:space="preserve">Заработная плата                         </t>
  </si>
  <si>
    <t xml:space="preserve">Прочие выплаты                           </t>
  </si>
  <si>
    <t xml:space="preserve">Начисления на выплаты по оплате труда    </t>
  </si>
  <si>
    <t xml:space="preserve">Услуги связи                             </t>
  </si>
  <si>
    <t xml:space="preserve">Транспортные услуги                      </t>
  </si>
  <si>
    <t xml:space="preserve">Коммунальные услуги                      </t>
  </si>
  <si>
    <t xml:space="preserve">Арендная плата за пользование имуществом </t>
  </si>
  <si>
    <t xml:space="preserve">Работы, услуги по содержанию имущества   </t>
  </si>
  <si>
    <t xml:space="preserve">Прочие работы, услуги                    </t>
  </si>
  <si>
    <t xml:space="preserve">Прочие расходы                           </t>
  </si>
  <si>
    <t xml:space="preserve">Увеличение стоимости основных средств    </t>
  </si>
  <si>
    <t>Увеличение стоимости материальных запа-сов</t>
  </si>
  <si>
    <t>223.020</t>
  </si>
  <si>
    <t>223.030</t>
  </si>
  <si>
    <t>340.009</t>
  </si>
  <si>
    <t>Медикаменты</t>
  </si>
  <si>
    <t>340.012</t>
  </si>
  <si>
    <t>Главный бухгалтер</t>
  </si>
  <si>
    <t>.032100000</t>
  </si>
  <si>
    <t>Собственные средства</t>
  </si>
  <si>
    <t>.032100100</t>
  </si>
  <si>
    <t>.032102341</t>
  </si>
  <si>
    <t>.032101402</t>
  </si>
  <si>
    <t>.032101421</t>
  </si>
  <si>
    <t>Код по бюджетной
классификации  
операции сектора
государственного
управления</t>
  </si>
  <si>
    <t>пункт 44фз закона</t>
  </si>
  <si>
    <t>реквизиты документов</t>
  </si>
  <si>
    <t>реквизиты извещения на размещение закупки</t>
  </si>
  <si>
    <t>реквизиты договоров, мун.контрактов</t>
  </si>
  <si>
    <t xml:space="preserve">закупки, всего:                          </t>
  </si>
  <si>
    <t>электроэнергия</t>
  </si>
  <si>
    <t>вывоз мусора</t>
  </si>
  <si>
    <t>обслуживание АПС</t>
  </si>
  <si>
    <t xml:space="preserve">Прочее увеличение стоимости материальных запасов </t>
  </si>
  <si>
    <t>контрольные цифры</t>
  </si>
  <si>
    <t>фактические цифры</t>
  </si>
  <si>
    <t>до 400 тыс.руб.</t>
  </si>
  <si>
    <t>до 100 тыс. руб.</t>
  </si>
  <si>
    <t>2 млн. руб</t>
  </si>
  <si>
    <t>запросы кот.цен</t>
  </si>
  <si>
    <t>для субъект.мал.предринимательства</t>
  </si>
  <si>
    <t>ест. Монополия (Ростелеком аб.плата Сан.эп.стан. - смывы, почта - переводы)</t>
  </si>
  <si>
    <t>пп.1 п.1 ст.93</t>
  </si>
  <si>
    <t>водоотвед., водоснабж., теплоснабж.</t>
  </si>
  <si>
    <t>электроснабжение</t>
  </si>
  <si>
    <t>п.п.29 п.1 ст. 93</t>
  </si>
  <si>
    <t>учебники</t>
  </si>
  <si>
    <t>п.п.14 п.1 ст. 93</t>
  </si>
  <si>
    <t>устранение аварий</t>
  </si>
  <si>
    <t>п.п.9 п1 ст.93</t>
  </si>
  <si>
    <t>конкурсные процедуры</t>
  </si>
  <si>
    <t>Продукты питания</t>
  </si>
  <si>
    <t xml:space="preserve"> </t>
  </si>
  <si>
    <t>эксплуатационное обслуживание январь-декабрь</t>
  </si>
  <si>
    <t>Кнопка тревожной сигнализации</t>
  </si>
  <si>
    <t>.032101314</t>
  </si>
  <si>
    <t>.032102332</t>
  </si>
  <si>
    <t>Интернет</t>
  </si>
  <si>
    <t>Субсидия областного бюджета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</si>
  <si>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Субсидия "На профилактику правонарушений в Бокситогорском муниципальном районе "</t>
  </si>
  <si>
    <t>Субсидия на иные цели за счёт средств областного бюджета на питание обучающихся в общеобразовательных учреждениях, расположенных на территории Ленинградской области</t>
  </si>
  <si>
    <t>Коммунальные услуги</t>
  </si>
  <si>
    <t xml:space="preserve">Прочие работы, услуги              </t>
  </si>
  <si>
    <t>СУБСИДИИ НА ИНЫЕ ЦЕЛИ</t>
  </si>
  <si>
    <t>.032 0701 52 2 01 00170 611 241 - 000000500</t>
  </si>
  <si>
    <t>КВР</t>
  </si>
  <si>
    <t>.032 0314 57 1 01 13320 612 241 015 - 032101314</t>
  </si>
  <si>
    <t>водоснабжение, водоотведение</t>
  </si>
  <si>
    <t>отопление</t>
  </si>
  <si>
    <t>Хозтовары</t>
  </si>
  <si>
    <t>.032 0709 5220270510 612 241 015 1004 - 032102311</t>
  </si>
  <si>
    <t>.032 0709 5220270510 612 241 015 1004 - 032102314</t>
  </si>
  <si>
    <t>.032 0709 5220270510 612 241 015 1004 - 032102310</t>
  </si>
  <si>
    <t>.032 0709 5220270510 612 241 015 1004 - 032102312</t>
  </si>
  <si>
    <t>.032 0702 5220314210 612 241 015 - 032101421</t>
  </si>
  <si>
    <t>Укрепление МТБ организаций общего образования - на организацию электронного и дистанционного обучения детей-инвалидов, обучающихся в МОУ</t>
  </si>
  <si>
    <t>Субсидия на мероприятия по развитию системы начального общего, основного общего и среднего общего образования детей</t>
  </si>
  <si>
    <t>Подключение раб.мест детей-инвалидов</t>
  </si>
  <si>
    <t>Организация Эи ДО</t>
  </si>
  <si>
    <t>Организация Эи ДО детей инвалидов</t>
  </si>
  <si>
    <t>.032 0702 52203S0510 612 241 015 - 032101104</t>
  </si>
  <si>
    <t>.032 0702 52203S0510 612 241 015 - 032101139</t>
  </si>
  <si>
    <t>экономия</t>
  </si>
  <si>
    <t>.032101049</t>
  </si>
  <si>
    <t>.032 0702 5220270510 612 241 015 1004 - 032102316</t>
  </si>
  <si>
    <t>.032 0702 52202S0510 612 241 015 - 032101049</t>
  </si>
  <si>
    <t>Комп.оборудование(детям инвалидам)</t>
  </si>
  <si>
    <t>Комп.оборудование</t>
  </si>
  <si>
    <t>.032 0702 522 02 72020 612 241 015 4011 - 032102332</t>
  </si>
  <si>
    <t>.032 0314 572 01 13343 612 241 015 - 032101309</t>
  </si>
  <si>
    <t>.032 0707 527 01 10600 612 241 015 - 032101022</t>
  </si>
  <si>
    <t>.032 0702 522 02 10490 612 241 015 - 032101424</t>
  </si>
  <si>
    <t>.032101022</t>
  </si>
  <si>
    <t>Ремонт потолков</t>
  </si>
  <si>
    <t>Фликеры</t>
  </si>
  <si>
    <t>Посещение басейна</t>
  </si>
  <si>
    <t>Электроиспытания в электроустановках</t>
  </si>
  <si>
    <t>Работы по заземлению</t>
  </si>
  <si>
    <t>ЛЕТО-ЛАГЕРЬ</t>
  </si>
  <si>
    <t>Питание</t>
  </si>
  <si>
    <t>Страховка</t>
  </si>
  <si>
    <t>Культтовары</t>
  </si>
  <si>
    <t>Дератизация</t>
  </si>
  <si>
    <t>.032 0707 527 01 74410 612 241 015 1065- 032102022</t>
  </si>
  <si>
    <t>Акарицидная обработка</t>
  </si>
  <si>
    <t>Ремонт полов рекреации и буфета</t>
  </si>
  <si>
    <t>Канц/хозтовары</t>
  </si>
  <si>
    <t>Прогр.обеспечение (установка)</t>
  </si>
  <si>
    <t>Прогр.обеспеч.(передача прав)</t>
  </si>
  <si>
    <t>.032 0702 522 01 00170 612 241 015 - 032101017</t>
  </si>
  <si>
    <t>.032 0702 522 02 70510 612 241 015 1004 - 032102313</t>
  </si>
  <si>
    <t>.032 0702 522 02 S0510 612 241 015 - 032101201</t>
  </si>
  <si>
    <t>.032101017</t>
  </si>
  <si>
    <t>.032101201</t>
  </si>
  <si>
    <t>Кредит.зад-сть по спец.оценке</t>
  </si>
  <si>
    <t>Кредит.зад-сть МАУ"ХЭС"</t>
  </si>
  <si>
    <t>Демонтаж старого забора и устр.огражд.</t>
  </si>
  <si>
    <t xml:space="preserve">Демонтаж старого забора </t>
  </si>
  <si>
    <t>032102313</t>
  </si>
  <si>
    <t>устройство ограждения (софин.)</t>
  </si>
  <si>
    <t>Замена оконных блоков</t>
  </si>
  <si>
    <t>уборка зданий и территорий ноябрь-декабрь</t>
  </si>
  <si>
    <t>приобретение компакт диска  с дистрибутивом</t>
  </si>
  <si>
    <t>Охрана</t>
  </si>
  <si>
    <t>.032 0702 52 2 01 00160 611 241 003 - .032100000</t>
  </si>
  <si>
    <t>.032 0702 52 2 01 00160 611 241 013 - 032100100</t>
  </si>
  <si>
    <t>таблица 2</t>
  </si>
  <si>
    <t>Код строки</t>
  </si>
  <si>
    <t>код субсидии</t>
  </si>
  <si>
    <t>отраслевой код</t>
  </si>
  <si>
    <t>кфср</t>
  </si>
  <si>
    <t xml:space="preserve">
(КОСГУ)</t>
  </si>
  <si>
    <t>Объем финансового обеспечения, руб. (с точностью до двух знаков после запятой — 0,00)</t>
  </si>
  <si>
    <t>всего</t>
  </si>
  <si>
    <t>в том числе:</t>
  </si>
  <si>
    <t>субсидии на финансовое обеспечение выполнения муниципального задания</t>
  </si>
  <si>
    <t>субсидии на финан-совое обес-печение государст-венного задания из бюджета Федераль-ного фонда обязатель-ного меди-цинского страхова-ния</t>
  </si>
  <si>
    <t>субсидии, предос-тавляе-мые в соответ-ствии с абзацем вторым пункта 1 статьи 78.1 Бюджет-ного кодекса РФ</t>
  </si>
  <si>
    <t>суб-сидии на осущ. кап. вло-же-ний</t>
  </si>
  <si>
    <t>средст-ва обяз. мед. страхо-вания</t>
  </si>
  <si>
    <t>Поступления от оказания услуг (выполнения работ) на плат-ной основе и от иной приносящей доход дея-тельности</t>
  </si>
  <si>
    <t>из них гранты</t>
  </si>
  <si>
    <t>3</t>
  </si>
  <si>
    <t>5</t>
  </si>
  <si>
    <t>7</t>
  </si>
  <si>
    <t>5.1</t>
  </si>
  <si>
    <t>Поступления от доходов, всего:</t>
  </si>
  <si>
    <t>100</t>
  </si>
  <si>
    <t>х</t>
  </si>
  <si>
    <t>в том числе: доходы от собственности</t>
  </si>
  <si>
    <t>110</t>
  </si>
  <si>
    <t xml:space="preserve">Поступление средств от оказания платных услуг </t>
  </si>
  <si>
    <t>.000000500</t>
  </si>
  <si>
    <t>.00000000000000000</t>
  </si>
  <si>
    <t>130</t>
  </si>
  <si>
    <t>питание сотрудников</t>
  </si>
  <si>
    <t>практика студентов</t>
  </si>
  <si>
    <t xml:space="preserve">Спонсорские и благотворительные средства- </t>
  </si>
  <si>
    <t>180</t>
  </si>
  <si>
    <t>доходы от оказания услуг, работ</t>
  </si>
  <si>
    <t>120</t>
  </si>
  <si>
    <t xml:space="preserve">Услуга N 1    муниципальное задание на выполнение муниципальной услуги -  дополнительное образование детей </t>
  </si>
  <si>
    <t>Услуга N 2    муниципальное задание на содержание имущества</t>
  </si>
  <si>
    <t>иные субсидии, предоставленные из бюджета</t>
  </si>
  <si>
    <t>150</t>
  </si>
  <si>
    <t>14130120000000000</t>
  </si>
  <si>
    <t>прочие доходы</t>
  </si>
  <si>
    <t>160</t>
  </si>
  <si>
    <t>доходы от операций с активами</t>
  </si>
  <si>
    <t>Субсидия на реализацию комплекса мер по организации работы по сблансированному  питанию детей</t>
  </si>
  <si>
    <t>Выплаты по расходам, всего:</t>
  </si>
  <si>
    <t>200</t>
  </si>
  <si>
    <t>в том числе на: выплаты персоналу всего:</t>
  </si>
  <si>
    <t>210</t>
  </si>
  <si>
    <t>из них: оплата труда и начисления на выплаты по оплате труда</t>
  </si>
  <si>
    <t>211</t>
  </si>
  <si>
    <t>из них: социальные и иные выплаты населению, всего</t>
  </si>
  <si>
    <t>220</t>
  </si>
  <si>
    <t>из них: уплату налогов, сборов и иных платежей, всего</t>
  </si>
  <si>
    <t>230</t>
  </si>
  <si>
    <t>из них: безвозмездные перечисления организациям</t>
  </si>
  <si>
    <t>240</t>
  </si>
  <si>
    <t xml:space="preserve">.032 0702 52 2 01 00160 611 241 003                             .032 0702 52 2 01 71530 611 241 003 3003                                 </t>
  </si>
  <si>
    <t>x</t>
  </si>
  <si>
    <t>.0702</t>
  </si>
  <si>
    <t>111</t>
  </si>
  <si>
    <t>212</t>
  </si>
  <si>
    <t>112</t>
  </si>
  <si>
    <t>213</t>
  </si>
  <si>
    <t>119</t>
  </si>
  <si>
    <t>221</t>
  </si>
  <si>
    <t>244</t>
  </si>
  <si>
    <t>226</t>
  </si>
  <si>
    <t>290</t>
  </si>
  <si>
    <t>310</t>
  </si>
  <si>
    <t>340</t>
  </si>
  <si>
    <t xml:space="preserve">.032 0702 52 2 01 00160 611 241 013                            .032 0702 52 2 01 71530  611 241 013 3003             </t>
  </si>
  <si>
    <t>223</t>
  </si>
  <si>
    <t>225</t>
  </si>
  <si>
    <t>851</t>
  </si>
  <si>
    <t>853</t>
  </si>
  <si>
    <t>.0701</t>
  </si>
  <si>
    <t>.032 1003 53 3 03 71440 612 241 015 3012</t>
  </si>
  <si>
    <t>1003</t>
  </si>
  <si>
    <t>.032 0702 52 2 04 14020  612 241 015</t>
  </si>
  <si>
    <t>222</t>
  </si>
  <si>
    <t>прочие расходы (кроме рас ходов на закупку товаров, работ, услуг)</t>
  </si>
  <si>
    <t>250</t>
  </si>
  <si>
    <t>Выплаты по расходам на закупку товаров, работ, услуг всего по 44- ФЗ</t>
  </si>
  <si>
    <t>0001</t>
  </si>
  <si>
    <t>расходы на оплату контрактов заключенных до начала очередного финансового года</t>
  </si>
  <si>
    <t>1001</t>
  </si>
  <si>
    <t>расходы на закупку товаров, работ, услуг, всего</t>
  </si>
  <si>
    <t>2001</t>
  </si>
  <si>
    <t>Поступление финансовых активов, всего:</t>
  </si>
  <si>
    <t>300</t>
  </si>
  <si>
    <t>из них: увеличение остатков средств</t>
  </si>
  <si>
    <t>прочие поступления</t>
  </si>
  <si>
    <t>320</t>
  </si>
  <si>
    <t>Выбытие финансовых активов, всего</t>
  </si>
  <si>
    <t>400</t>
  </si>
  <si>
    <t>Из них: уменьшение остатков средств</t>
  </si>
  <si>
    <t>410</t>
  </si>
  <si>
    <t>прочие выбытия</t>
  </si>
  <si>
    <t>420</t>
  </si>
  <si>
    <t>Остаток средств на начало года</t>
  </si>
  <si>
    <t>500</t>
  </si>
  <si>
    <t>Остаток средств на конец года</t>
  </si>
  <si>
    <t>600</t>
  </si>
  <si>
    <t>Руководитель муниципального учреждения ___________ ______________________</t>
  </si>
  <si>
    <t>учреждения                               ____________ _____________________</t>
  </si>
  <si>
    <t>Исполнитель                              ____________ _____________________</t>
  </si>
  <si>
    <t xml:space="preserve">Показатели по поступлениям и выплатам учреждения (подразделения) МБОУ  "ПООШ №2" </t>
  </si>
  <si>
    <t>.032 0702 52 2 01 71530 611 241 003 3003 - 032100000 (бывший 032100307)</t>
  </si>
  <si>
    <t>.032 0702 52 2 01 71530  611 241 013 3003 - 032100100 (бывший 032100007)</t>
  </si>
  <si>
    <t>.032 0314 57 1 01 13320 612 241 015</t>
  </si>
  <si>
    <t>.0314</t>
  </si>
  <si>
    <t>032 0707 52 7 01 10600 612 241 015 -032101022</t>
  </si>
  <si>
    <t>100000000S0000114</t>
  </si>
  <si>
    <t>14110040000000312</t>
  </si>
  <si>
    <t>100000000S0000112</t>
  </si>
  <si>
    <t>14110040000000315</t>
  </si>
  <si>
    <t>100000000S0000115</t>
  </si>
  <si>
    <t>Субсидия  на организацию и проведение оздоровительной работы в период летних школьных каникул</t>
  </si>
  <si>
    <t>.032 0702 52 2 01 00160 611 241 - 000000500</t>
  </si>
  <si>
    <t>.032 0702 52 2 01 00160 611 241</t>
  </si>
  <si>
    <t>0702</t>
  </si>
  <si>
    <t xml:space="preserve">Услуги связи     </t>
  </si>
  <si>
    <t xml:space="preserve">Прочие работы, услуги      </t>
  </si>
  <si>
    <t>0707</t>
  </si>
  <si>
    <t>Подключение детей</t>
  </si>
  <si>
    <t>ЭиДО обуч</t>
  </si>
  <si>
    <t>ТС ЭиДО</t>
  </si>
  <si>
    <t>хоз</t>
  </si>
  <si>
    <t>.032 0707 52 2 01 00160 611 241 - 000000500</t>
  </si>
  <si>
    <t>.032 0707 52 2 01 00160 611 241</t>
  </si>
  <si>
    <t>032 0702 522 02 S0510 612 241 015 -032101049</t>
  </si>
  <si>
    <t>032 0702 52 2 02 70510  612 241 015 -032101049</t>
  </si>
  <si>
    <t>канцелярия</t>
  </si>
  <si>
    <t>деретизация</t>
  </si>
  <si>
    <t>мед-2625 хоз-4358 культ-3150</t>
  </si>
  <si>
    <t>уборка зданий и территорий апрель - июнь</t>
  </si>
  <si>
    <t>032 0707 52 7 01 74410 612 241 015 -032101022</t>
  </si>
  <si>
    <t>032 0707 52 7 02 10490 612 241 015 -032101022</t>
  </si>
  <si>
    <t>14140110000000000</t>
  </si>
  <si>
    <t>032 0707 52 7 01 10600 (52 7 01 74410) (52 7 02 10490 )612 241 015</t>
  </si>
  <si>
    <t>032 0702 52 2 02 72020 612 241 015 -032102332</t>
  </si>
  <si>
    <t>032 0702 52 2 02 72020 612 241 015 -</t>
  </si>
  <si>
    <t>032102332</t>
  </si>
  <si>
    <t>з/пл</t>
  </si>
  <si>
    <t>питание</t>
  </si>
  <si>
    <t>страховка</t>
  </si>
  <si>
    <t>медикаменты</t>
  </si>
  <si>
    <t>хозтовары</t>
  </si>
  <si>
    <t>раскладушки</t>
  </si>
  <si>
    <t>кулер</t>
  </si>
  <si>
    <t>ремонт библиотеки</t>
  </si>
  <si>
    <t>14110650000000000</t>
  </si>
  <si>
    <t>Хоз товары</t>
  </si>
  <si>
    <t>анализ воды</t>
  </si>
  <si>
    <t>анализ персонала</t>
  </si>
  <si>
    <t>страхование детей</t>
  </si>
  <si>
    <t>практика</t>
  </si>
  <si>
    <t>хоз товары</t>
  </si>
  <si>
    <t>акарицидная обрабртка</t>
  </si>
  <si>
    <t>з/п мед</t>
  </si>
  <si>
    <t>приобритение компьютеров для кабинета информатики</t>
  </si>
  <si>
    <t>не вкл в пз</t>
  </si>
  <si>
    <t xml:space="preserve">Услуги связи </t>
  </si>
  <si>
    <t xml:space="preserve">032 0702 522 02 S0510(52 2 02 70510; 5220210490) 612 241 015 </t>
  </si>
  <si>
    <t>032 0702 5220210490  612 241 015- 032101049</t>
  </si>
  <si>
    <t>проверка сметы экспертое заключение</t>
  </si>
  <si>
    <t>000000000</t>
  </si>
  <si>
    <t>.000</t>
  </si>
  <si>
    <t>510</t>
  </si>
  <si>
    <t>610</t>
  </si>
  <si>
    <t>уборка зданий и территорий июль-сентябрь</t>
  </si>
  <si>
    <t xml:space="preserve">.032 0702 52 2 03 14210 612 241 015 </t>
  </si>
  <si>
    <t xml:space="preserve">Прочие работы, услуги                   </t>
  </si>
  <si>
    <t>басейн</t>
  </si>
  <si>
    <t>экономия от аукциона (на электрической плеты литу)</t>
  </si>
  <si>
    <t>басейн ноябрь</t>
  </si>
  <si>
    <t>.032 0701 52 1 01 00160 612 241 015</t>
  </si>
  <si>
    <t>батарея, краны</t>
  </si>
  <si>
    <t>кр сод. Имущ</t>
  </si>
  <si>
    <t>кр мед осм</t>
  </si>
  <si>
    <t>на 01 января 2018 г</t>
  </si>
  <si>
    <t>медицинские осмотры</t>
  </si>
  <si>
    <t>Сан-гиг. Обучение</t>
  </si>
  <si>
    <t>обслуживание бухгалтерских программ</t>
  </si>
  <si>
    <t>на канцтовары для бухгалтерии и руководителя</t>
  </si>
  <si>
    <t xml:space="preserve"> увеличение стоимости материальных запасов </t>
  </si>
  <si>
    <t xml:space="preserve">Прочие работы, услуги  </t>
  </si>
  <si>
    <t>233.02</t>
  </si>
  <si>
    <t>233.03</t>
  </si>
  <si>
    <t>гидропромывка  системы отопления</t>
  </si>
  <si>
    <t>функционирование канала связи</t>
  </si>
  <si>
    <t xml:space="preserve">организ-ия питания на 2018г. </t>
  </si>
  <si>
    <t>ОРГАНИЗАЦИЯ ПИТАНИЯ -.032102341</t>
  </si>
  <si>
    <t>Объем закупаемой продукции на 2018 год</t>
  </si>
  <si>
    <t>МК, заключенные по результатам конкурсных процедур 2017 г.</t>
  </si>
  <si>
    <t>организ-ия питания на 2018г. Аукцион в 2017г.</t>
  </si>
  <si>
    <t>п.п.5 ч.1 ст. 93</t>
  </si>
  <si>
    <t>п.п.4 ч.1 ст.93</t>
  </si>
  <si>
    <t>остаток</t>
  </si>
  <si>
    <t>УТВЕРЖДЕНО</t>
  </si>
  <si>
    <t>Председатель Комитета образования администрации                                                                            Бокситогорского муниципального района Ленинградской области</t>
  </si>
  <si>
    <t>ИЗМЕНЕНИЯ К ПЛАНУ</t>
  </si>
  <si>
    <t xml:space="preserve"> ФИНАНСОВО-ХОЗЯЙСТВЕННОЙ ДЕЯТЕЛЬНОСТИ                                                              МУНИЦИПАЛЬНОГО БЮДЖЕТНОГО ОБЩЕОБРАЗОВАТЕЛЬНОГО УЧРЕЖДЕНИЯ                                                    "ОСНОВНАЯ ОБЩЕОБРАЗОВАТЕЛЬНАЯ ШКОЛА № 2" ГОРОДА ПИКАЛЕВО НА 2018 ГОД</t>
  </si>
  <si>
    <t>п.п.8 ч.1 ст.93</t>
  </si>
  <si>
    <t xml:space="preserve">МК, заключенные в  2017 г. на 2018 Закупка вследствие признания несостоявшимся электронного аукциона частями 1 – 3.1 статьи 71 </t>
  </si>
  <si>
    <t>пп.29 п.1 ст.93</t>
  </si>
  <si>
    <t>на 29 января 2018 г.</t>
  </si>
  <si>
    <t xml:space="preserve">Показатели по поступлениям и выплатам учреждения (подразделения) МБОУ  "ПООШ № 2" </t>
  </si>
  <si>
    <t>МБОУ "Пикалевская ООШ № 2"</t>
  </si>
  <si>
    <t>Специалист 1 категории ПЭО   ______________   Филиппова А.Ф.</t>
  </si>
  <si>
    <t>Увеличение стоимости материальных запасов</t>
  </si>
  <si>
    <t xml:space="preserve">.032 0702 52 2 01 00160 611 241 013                                               .032 0702 52 2 01 71530  611 241 013 3003             </t>
  </si>
  <si>
    <t xml:space="preserve">.032 0314 57 1 01 13320 612 241 015                                    .032 0314 57 1 01 13240 612 241 015 </t>
  </si>
  <si>
    <t xml:space="preserve">.032 0702 52 2 02 74060 612 241 015 141 000 1016                                    .032 0702 52 2 02 S4060 612 241 015 141 000 1016  </t>
  </si>
  <si>
    <t>.032101060</t>
  </si>
  <si>
    <t>.14110160000000000</t>
  </si>
  <si>
    <t>243</t>
  </si>
  <si>
    <t>Работы, услуги по содержанию имущества</t>
  </si>
  <si>
    <t>.100000000S0000000</t>
  </si>
  <si>
    <t xml:space="preserve">субсидия на муниципальное задание на выполнение услуги </t>
  </si>
  <si>
    <t xml:space="preserve">субсидия на муниципальное задание на содержание имущества </t>
  </si>
  <si>
    <t>На проведение капитального ремонта пришкольных спортивных сооружений и стадионов</t>
  </si>
  <si>
    <t>функционирование и обслуживание кнопки тревожной сигнализации</t>
  </si>
  <si>
    <t>МБ</t>
  </si>
  <si>
    <t xml:space="preserve">установка систем видеонаблюдения </t>
  </si>
  <si>
    <t>ОБ</t>
  </si>
  <si>
    <t>капитальный ремонт пришкольных спортивных сооружений и стадионов (софин.)</t>
  </si>
  <si>
    <t>пг утв.</t>
  </si>
  <si>
    <t>д №88910 от 17.01.18 ООО РКС-энерго, кз 38971,55, дс 17.01.18, ЕИС+, св 31.01.18</t>
  </si>
  <si>
    <t>уборка зданий и территорий 01.01.18-30.04.18</t>
  </si>
  <si>
    <t>к №14 от 17.01.18 МАУ ХЭС</t>
  </si>
  <si>
    <t>к №15 от 17.01.18 МАУ ХЭС</t>
  </si>
  <si>
    <t>д №08-02/01-18 от 17.01.18 ООО ОО Тродос</t>
  </si>
  <si>
    <t xml:space="preserve">Транспортные услуги 09.01.18 - 25.05.18                     </t>
  </si>
  <si>
    <t>д №17/01 от 17.01.18 ИП Акимова Е.А.</t>
  </si>
  <si>
    <t>д №С18-047 от 17.01.18 ООО ПК Сервис</t>
  </si>
  <si>
    <t>дог№01_0000_00794 от 17.01.2017 с ЗАО "Центр безопасности "Охранапомещений"</t>
  </si>
  <si>
    <t>дог№19 от 13.02.2017  с АО "ПТС"</t>
  </si>
  <si>
    <t xml:space="preserve">.032101060. </t>
  </si>
  <si>
    <t xml:space="preserve">Продукты </t>
  </si>
  <si>
    <t>дог№247000003953 от 17.01.2018 с Ростелеком</t>
  </si>
  <si>
    <t xml:space="preserve">Услуги связи    (межгород)         Услуги связи   (аб. Связь)                                      </t>
  </si>
  <si>
    <t>ключи подписи</t>
  </si>
  <si>
    <t>дератизация</t>
  </si>
  <si>
    <t>дог№999019160 от 27.02.2018 с ООО"Аракс"</t>
  </si>
  <si>
    <t>сбирс</t>
  </si>
  <si>
    <t>дог№ 256/УЦ от 06.2018 с  ФГБУ"ФЦТ"</t>
  </si>
  <si>
    <t>Субсидия на иные цели на оплату штрафов</t>
  </si>
  <si>
    <t>.032101200</t>
  </si>
  <si>
    <t xml:space="preserve">субсидия на иные цели на укрепление МТБ образовательных организаций </t>
  </si>
  <si>
    <t xml:space="preserve"> .032101049</t>
  </si>
  <si>
    <t>На прведение капитального ремонта пришкольных спортивных сооружений и стадионов</t>
  </si>
  <si>
    <t>032101060</t>
  </si>
  <si>
    <t xml:space="preserve">.032 0702 52 2 02 10490 612 241 015     </t>
  </si>
  <si>
    <t>295</t>
  </si>
  <si>
    <t xml:space="preserve">.032 0702 52 2 003 14210 612  241 015     </t>
  </si>
  <si>
    <t>Другие экономические санкции</t>
  </si>
  <si>
    <t>100000000S0000000</t>
  </si>
  <si>
    <t>на05 марта  2018 г.</t>
  </si>
  <si>
    <t>дог№17/3 от 01.03.2018 с ООО"ДиАЙЭС"</t>
  </si>
  <si>
    <t>дог№80/18 от 12.03.18 с Торговый дом татьяна</t>
  </si>
  <si>
    <t>дог№113/18 от 17.01.2018 с ООО"ПТК"</t>
  </si>
  <si>
    <t>размещение мусора</t>
  </si>
  <si>
    <t>настройка сбирс</t>
  </si>
  <si>
    <t>дог№999019765 от 14.03.2018 с ооо"аракс"</t>
  </si>
  <si>
    <t>дог№02-Ш/01-18 от 17.01.2018 с ООО"ОО"Тродес"</t>
  </si>
  <si>
    <t>на 20 марта  2018 г.</t>
  </si>
  <si>
    <t>291</t>
  </si>
  <si>
    <t>Налоги, пошлины и сборы</t>
  </si>
  <si>
    <t>дог№184/18-ТО от 17.01.2018 с ООО"Гранд - технолоджи"</t>
  </si>
  <si>
    <t>п.п.4 ч.1 ст.92</t>
  </si>
  <si>
    <t xml:space="preserve"> электронный аукцион  </t>
  </si>
  <si>
    <t>дог№22/03 от 22.03.2018 с ООО"Виктория"</t>
  </si>
  <si>
    <t>то сайта заказчика</t>
  </si>
  <si>
    <t>Услуги санитарно- эпидемиологической службы</t>
  </si>
  <si>
    <t>дог№01/126/39 от 17.01.2018 с ФБУЗ "ЦГиЭ"</t>
  </si>
  <si>
    <t>дог318013 от 20.03.2018 с ИП Чувашов</t>
  </si>
  <si>
    <t>дог№2 от 17.01.2018 с БЦДО</t>
  </si>
  <si>
    <t>на 20 апреля 2018 года</t>
  </si>
  <si>
    <t>131</t>
  </si>
  <si>
    <t>189</t>
  </si>
  <si>
    <t>183</t>
  </si>
  <si>
    <t>.032 0702 52 2 02 72020 612 241 015 141 000 4011</t>
  </si>
  <si>
    <t>Прочие работы, услуги             52 2 02 70510</t>
  </si>
  <si>
    <t xml:space="preserve"> 032101049</t>
  </si>
  <si>
    <t>.14110040000000312</t>
  </si>
  <si>
    <t>Прочие работы, услуги             52 2 02 S0510</t>
  </si>
  <si>
    <t>.100000000S0000112</t>
  </si>
  <si>
    <t>.14110040000000315</t>
  </si>
  <si>
    <t>.100000000S0000115</t>
  </si>
  <si>
    <t>.032 0702 52 2 02 70510 612 241 015 141 312 1004                     .032 0702 52 2 02 S0510 612 241 015 000 112 0000                            .032 0702 52 2 02 70510 612 241 015 141 315 1004                           .032 0702 52 2 02 S0510 612 241 015 000 115 0000</t>
  </si>
  <si>
    <t>.032 0707 52 7 01 10600 612 241 015,                                         .032 0707 52 7 01 74410 612 241 015 000 000 1065,                                   .032 0707 52 7 01 S4410 612 241 015</t>
  </si>
  <si>
    <t>.0707</t>
  </si>
  <si>
    <t>.14110650000000000</t>
  </si>
  <si>
    <t xml:space="preserve">Увеличение стоимости основных средств (КЦСР 52 7 02 10490 - 3400,00)   </t>
  </si>
  <si>
    <t xml:space="preserve">Увеличение стоимости материальных запасов </t>
  </si>
  <si>
    <t>.032 0702 52 2 03 14210 612 241 015</t>
  </si>
  <si>
    <t>поступление платы родителей за путевки в летние лагеря</t>
  </si>
  <si>
    <t>.032 0702 52 2 01 00160 611 241                                                      .032 0707 52 2 01 00160 611 241</t>
  </si>
  <si>
    <t xml:space="preserve">Субсидия на иные цели на оплату штрафов надзорных органов </t>
  </si>
  <si>
    <t>курсы повышения квалификации</t>
  </si>
  <si>
    <t>замена дверей, запасных выходов и межэтажных дверей</t>
  </si>
  <si>
    <t>Э и ДО детей-инвалидов</t>
  </si>
  <si>
    <t>Э и ДО детей-инвалидов (софин-е)</t>
  </si>
  <si>
    <t>тех.сопровождение</t>
  </si>
  <si>
    <t>тех.сопровождение (софин-е)</t>
  </si>
  <si>
    <t xml:space="preserve"> .032102332</t>
  </si>
  <si>
    <t xml:space="preserve">Прочие расходы    (60000 - штраф энерго)                       </t>
  </si>
  <si>
    <t>зарплата</t>
  </si>
  <si>
    <t xml:space="preserve">страховка </t>
  </si>
  <si>
    <t>акарицидная обработка</t>
  </si>
  <si>
    <t xml:space="preserve">медикаменты </t>
  </si>
  <si>
    <t>хоз.расходы</t>
  </si>
  <si>
    <t>культ.расходы</t>
  </si>
  <si>
    <t>зарплата мед.работника</t>
  </si>
  <si>
    <t>дог№43 от 05.03.2018 с ООО"Комус-Петербург"</t>
  </si>
  <si>
    <t>уборка зданий и территорий 01.05.18-30.08.18</t>
  </si>
  <si>
    <t>к №27 от 01.05.18 МАУ ХЭС</t>
  </si>
  <si>
    <t xml:space="preserve"> заправка картриджей</t>
  </si>
  <si>
    <t>дог№22/03 от 21.03.2018 с ООО"Компас"</t>
  </si>
  <si>
    <t xml:space="preserve"> .00000000000000000</t>
  </si>
  <si>
    <t>Прочие работы, услуги           .032101314   (.00000000000000000)</t>
  </si>
  <si>
    <t>курсы повышения квалификации пед работников "оказание первой медицинской помощи"</t>
  </si>
  <si>
    <t>дог№71 от 22.03.2018 с АНО ДПО "МАСПО"</t>
  </si>
  <si>
    <t>дог№2769 от 26.03.2018 с ООО"БЮРО  ПРОЕКТ"</t>
  </si>
  <si>
    <t xml:space="preserve">Проверка смет по капитальному ремонту спортивной площадки </t>
  </si>
  <si>
    <t>реестровый 3472200212418000002</t>
  </si>
  <si>
    <t xml:space="preserve"> реестровый 3472200212418000003  извещение 0145300013118000056</t>
  </si>
  <si>
    <t>извещение 0145300013117000314  реестровый 3472200212418000001</t>
  </si>
  <si>
    <t>обслуживание узла учета</t>
  </si>
  <si>
    <t>дог№18 от 17.01.2018 с ООО"Уневерсал Сервис"</t>
  </si>
  <si>
    <t>дог№2 от 13.04.2018 с Лощинская И.Н.</t>
  </si>
  <si>
    <t>дог№1 от 13.04.2018 с Наганюк  Н.Н.</t>
  </si>
  <si>
    <t>дог№114 от 05.05.2018 с ООО"Гиппократ"</t>
  </si>
  <si>
    <t>дог№2/1805/2РПС от 18.05.2018 с ООО"РПС"</t>
  </si>
  <si>
    <t>ТО средств обеспечения пожарной безопастности</t>
  </si>
  <si>
    <t>на 31 мая 2018 года</t>
  </si>
  <si>
    <t>интернет</t>
  </si>
  <si>
    <t>дог№31/07 от 31.05.2018 с ИП Мурашова Т.И.</t>
  </si>
  <si>
    <t>нотариус</t>
  </si>
  <si>
    <t>вансовый №01 от 17.01.2018 с Прокофьева В.В.</t>
  </si>
  <si>
    <t>д №НР-172 от 23.04.18 ООО Н-Регион</t>
  </si>
  <si>
    <t>на 18 июня 2018 года</t>
  </si>
  <si>
    <t>.032 0702 52 2 03 14210 612 241 000 015</t>
  </si>
  <si>
    <t>Прочие работы, услуги</t>
  </si>
  <si>
    <t>00000000000000000</t>
  </si>
  <si>
    <t>Посещение бассейна</t>
  </si>
  <si>
    <r>
      <t>Прочие расходы    (60000 - штраф энерго) (</t>
    </r>
    <r>
      <rPr>
        <sz val="10"/>
        <color indexed="10"/>
        <rFont val="Times New Roman"/>
        <family val="1"/>
      </rPr>
      <t xml:space="preserve">30000 </t>
    </r>
    <r>
      <rPr>
        <sz val="10"/>
        <rFont val="Times New Roman"/>
        <family val="1"/>
      </rPr>
      <t xml:space="preserve">- постановление № 47-01-291-15 от 08.12.2015 ТО Упр-я Роспотребнадзора по ЛО в Бр, заявление № 47-02-3032/17 от 17.10.2017, уведомление Комитета финансов от 23.10.2017 № 638 - 2 кв.)                         </t>
    </r>
  </si>
  <si>
    <t xml:space="preserve">мК № 0145300013117000314-0253590-01 от 10.01.2018 с ООО"Торговый дом марс, дс № 1 от 09.06.18, св 19.06.18 </t>
  </si>
  <si>
    <t>курсы повышения квалификации по 44 фз</t>
  </si>
  <si>
    <t>дог№6/03 от 06.03.2018 с ООО"Финек аудит"</t>
  </si>
  <si>
    <t>вода бут</t>
  </si>
  <si>
    <t>дог№44 от 25.06.2018 с ООО"Комус"</t>
  </si>
  <si>
    <t>дог313/06 от 13.06.2018 с ООО"Фармация"</t>
  </si>
  <si>
    <t>дог322/06 от 22.06.2018 с ИП Бояренцев В.В.</t>
  </si>
  <si>
    <t>дог№sys 1388372091 от 14.06.2018 с РЕСО-Гарантия</t>
  </si>
  <si>
    <t>дог№SYS 1388369984 от 14.06.2018 с "РЕС-Гарантия"</t>
  </si>
  <si>
    <t>дог№01/07 от 15.06.2018 с ООО"Тироговый дом марс"</t>
  </si>
  <si>
    <t xml:space="preserve">Летний лагерь, 2 смена </t>
  </si>
  <si>
    <t>.100000000S0000001</t>
  </si>
  <si>
    <t>дог№191 от 24.05.2018 с ООО"Гиппократ"</t>
  </si>
  <si>
    <t>дог№08-02/07-18 от 01.07.2018 с ООО"ООТродос"</t>
  </si>
  <si>
    <t>дог№01/213/66 от 14.05.2018 с ЦГИЭ ЛО</t>
  </si>
  <si>
    <t>дог№43 от 25.06.2018 с ООО"Комус"</t>
  </si>
  <si>
    <t>дог№3 от 02.07.2018 с Мурадова Е.М.</t>
  </si>
  <si>
    <t>дог№180от 02.07.2018 с ИП Логинов Д.С.</t>
  </si>
  <si>
    <t>дог№2Рот 28.05.2018 с  МАУ"ХЭС"</t>
  </si>
  <si>
    <t>канц+ хоз расходы</t>
  </si>
  <si>
    <t>дог№16/07 от 11.07.2018 с ООО"Виктория"</t>
  </si>
  <si>
    <t>МК 0145300013118000196-0253590-01 от 18.07.2018 с ООО"ПитерСпортСтрой"</t>
  </si>
  <si>
    <t>извещение 0145300013118000196 ИКЗ 183472200212447150100100100014299000</t>
  </si>
  <si>
    <t xml:space="preserve">дог№4 от 02.07.2018 с Печейкина </t>
  </si>
  <si>
    <t>размещение отходов</t>
  </si>
  <si>
    <t>дог№16 от 24.07.2018 с ООО"Благоустройство"</t>
  </si>
  <si>
    <t>психиатрического  освидетельствования</t>
  </si>
  <si>
    <t>26/07-18 ОПО от 26.07.2018 с ООО"Русский-Лес"</t>
  </si>
  <si>
    <t>ДС от 13.08.2018 (об умен суммы на 3993,64)</t>
  </si>
  <si>
    <t>дог№02/07 от 15.06.2018 с ООО"Торговый дом Марс"</t>
  </si>
  <si>
    <t>ДС от 13.08.2018 (об умен суммы на 0,2)</t>
  </si>
  <si>
    <t>Дог.№01/08 от 01.08.18 ИП Полевик Ю.Н.</t>
  </si>
  <si>
    <t xml:space="preserve">дог№02/815/181 от 07.08.2018 с ЦГиЭ вЛО </t>
  </si>
  <si>
    <t>на 29 августа  2018 года</t>
  </si>
  <si>
    <t>дог№199 от 28.08.2018 с ООО"Комус петербург"</t>
  </si>
  <si>
    <t>на 17 сентября   2018 года</t>
  </si>
  <si>
    <t>Субсидия на иные цели на развитие кадрового потенциала в сфере образования</t>
  </si>
  <si>
    <t>.032101084</t>
  </si>
  <si>
    <t>.032 0705 5250113080 612 241 015</t>
  </si>
  <si>
    <t>.0705</t>
  </si>
  <si>
    <t>.032 0705 5250113080 612 241 015-.032101084</t>
  </si>
  <si>
    <t>уборка зданий и территорий 01.09.18-31.10.18</t>
  </si>
  <si>
    <t>дог№46 от 31.08.2018 с МАУ ХЭС</t>
  </si>
  <si>
    <t>капремонт(.100000000S0000000)</t>
  </si>
  <si>
    <t>кап ремонт(.14110160000000000)</t>
  </si>
  <si>
    <t>капитальный ремонт пришкольных спортивных сооружений и стадионов (обл)</t>
  </si>
  <si>
    <t>дог№03/18 от 01.09.2018 с ООО" торговый дом Марс"</t>
  </si>
  <si>
    <t>на 27 сентября   2018 года</t>
  </si>
  <si>
    <t>д №19/09 от 19.09.18 ИП Мурашова Т.И.</t>
  </si>
  <si>
    <t>жалюзи</t>
  </si>
  <si>
    <t>д №02 от 03.09.18 ИП Акимова Е.А.</t>
  </si>
  <si>
    <t xml:space="preserve">Транспортные услуги 03.09.18 - 31.12.18                      </t>
  </si>
  <si>
    <t>д №223 от 26.09.18 ИП Почетный А.Г.</t>
  </si>
  <si>
    <t>изготовление журналов</t>
  </si>
  <si>
    <r>
      <t xml:space="preserve">дог№ПК17/2018-ВК от 17.01.2018 с ГУП "Леноблводоканал" </t>
    </r>
    <r>
      <rPr>
        <b/>
        <sz val="10"/>
        <color indexed="10"/>
        <rFont val="Arial Cyr"/>
        <family val="0"/>
      </rPr>
      <t>доп  согл от 10.09.2018</t>
    </r>
  </si>
  <si>
    <t xml:space="preserve">обучение персонала ("эксплуатация и безопасное обслуживание тепловых энергоустановок")
</t>
  </si>
  <si>
    <t>пп.4п.1 ст.93</t>
  </si>
  <si>
    <t xml:space="preserve">обучение персонала ("эксплуатация и безопасное обслуживание электрических установок")
</t>
  </si>
  <si>
    <t>д №9 от 20.09.18 АНО ДПО УМИТЦ</t>
  </si>
  <si>
    <t>д №9 от 10.10.18 ИП Шустов В.А.</t>
  </si>
  <si>
    <t>д № 8 от 20.09.18 АНО ДПО УМИТЦ</t>
  </si>
  <si>
    <t>дог№5 от 17.10.2018 с Печникова С.С.</t>
  </si>
  <si>
    <t>дог№4 от 15.10.2018 с МБОУ ДО "БЦДО"</t>
  </si>
  <si>
    <t xml:space="preserve"> профин 18.10</t>
  </si>
  <si>
    <t>дог№6 от 17.10.2018 с Прокофьева</t>
  </si>
  <si>
    <t>на 10 октября   2018 года</t>
  </si>
  <si>
    <t>Услуги связи</t>
  </si>
  <si>
    <t>.032 0702 52 2 02 S0510 612 241 015 141 312 1004                     .032 0702 52 2 02 S0510 612 241 015 000 112 0000                            .032 0702 52 2 02 S0510 612 241 015 141 315 1004                           .032 0702 52 2 02 S0510 612 241 015 000 115 0000</t>
  </si>
  <si>
    <t>дог№Ю-03697 от 26.10.2018 с ООО"СкайДНС"</t>
  </si>
  <si>
    <t>контент-фильтрация</t>
  </si>
  <si>
    <t>30.10.2018 с  МБУ"ВСКБР"</t>
  </si>
  <si>
    <t>аттестаты обложка</t>
  </si>
  <si>
    <t>дог№149369 от 10.10.2018 с  ОАО "Киржачская типография"</t>
  </si>
  <si>
    <t>аттестаты бланк</t>
  </si>
  <si>
    <t>дог№16 от 25.10.2018 с ИП Тормаков В.В.</t>
  </si>
  <si>
    <r>
      <t xml:space="preserve">дог№31-о/18 от 17.01.2018 с ООО"Благоустройство" </t>
    </r>
    <r>
      <rPr>
        <sz val="10"/>
        <color indexed="10"/>
        <rFont val="Arial Cyr"/>
        <family val="0"/>
      </rPr>
      <t>доп согл от 06.11.2018</t>
    </r>
  </si>
  <si>
    <t>уборка зданий и территорий 01.11.2018-31.12.2018</t>
  </si>
  <si>
    <t>дог№54 от 31.10.2015 с МАУ ХЭС</t>
  </si>
  <si>
    <t>"_10 "октября 2018г.__________________М.М. Смирнова</t>
  </si>
  <si>
    <t>дог№8/11 от 08.11.2018 с ООО"Виктория"</t>
  </si>
  <si>
    <t>на 13 ноября   2018 года</t>
  </si>
  <si>
    <t>изготовление ПСД на освещение спорт. Пл.</t>
  </si>
  <si>
    <t>курсы повышения квалификации(оказание первой помощи)</t>
  </si>
  <si>
    <t>дог№05-10/18КПК от 13.11.2018 с АНО ДПО "МАСПО"</t>
  </si>
  <si>
    <t>мебель</t>
  </si>
  <si>
    <t>на 19 ноября   2018 года</t>
  </si>
  <si>
    <t>дог№12/11 от 12.11.2018 с ОАО "Фармация"</t>
  </si>
  <si>
    <t>дог№59 от 01.11.2018 с МАУ "ХЭС"</t>
  </si>
  <si>
    <t>Услуги по выполнению работ по  эксплуатации  и техническому обслуживанию внешних и внутренних сетей и оборудования, систем водоснабжения. водоотведения и вентиляции</t>
  </si>
  <si>
    <t>дог№230 от 13.11.2018 с ФГУП "Почта России"</t>
  </si>
  <si>
    <t>подписка</t>
  </si>
  <si>
    <t>дог№06-10/18 КПП от 13.11.2018 с АНО Дпо"Маспо"</t>
  </si>
  <si>
    <r>
      <t xml:space="preserve">дог№01/127/40 от 02.02.2018 ФБУЗ"ЦГ и Э" </t>
    </r>
    <r>
      <rPr>
        <sz val="10"/>
        <color indexed="10"/>
        <rFont val="Arial Cyr"/>
        <family val="0"/>
      </rPr>
      <t>соглашение о расторжении от 27.11.2018 разместили как доп соглашение</t>
    </r>
  </si>
  <si>
    <r>
      <t xml:space="preserve">д №01/09 от 01.09.2018 БЦДО </t>
    </r>
    <r>
      <rPr>
        <sz val="10"/>
        <color indexed="10"/>
        <rFont val="Arial Cyr"/>
        <family val="0"/>
      </rPr>
      <t>согл о расторжении от 27.11.2018</t>
    </r>
  </si>
  <si>
    <t>дог№1944 от 19.11.2018 с ООО"ЛВС"</t>
  </si>
  <si>
    <t>семинар</t>
  </si>
  <si>
    <t>продукты</t>
  </si>
  <si>
    <t>дог№3112 от 07.11.2018 с ООО"Бюро Проект"</t>
  </si>
  <si>
    <t>дог№31 от 26.11.2018 с ИП Тормаков В.В.</t>
  </si>
  <si>
    <t>дог№ПК17/2018/2-ВК от 30.11.2018 с ГУП Леноблводоканал</t>
  </si>
  <si>
    <t>дог№22 от 01.11.2018 с БЦДО</t>
  </si>
  <si>
    <t xml:space="preserve">электроэнергия </t>
  </si>
  <si>
    <t>дог№88910 от 01.12.2018 с РКС энерго.</t>
  </si>
  <si>
    <t>дог№6/12 от 06.12.2018 с ООО"Компас"</t>
  </si>
  <si>
    <t>катридж</t>
  </si>
  <si>
    <t>дог№16-18 от 06.12.2018 с ООО"М-Трейд"</t>
  </si>
  <si>
    <t>на 11 декабря   2018 года</t>
  </si>
  <si>
    <t>установка аварийного (эвакуационного) освещения</t>
  </si>
  <si>
    <t>нет в ПЗ</t>
  </si>
  <si>
    <t>исследование воды</t>
  </si>
  <si>
    <t>дог32965/1972 от 23.11.2018 с ЦГиЭв ЛО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</si>
</sst>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#,##0.0_ ;\-#,##0.0\ "/>
    <numFmt numFmtId="175" formatCode="_-* #,##0.0_р_._-;\-* #,##0.0_р_._-;_-* &quot;-&quot;?_р_._-;_-@_-"/>
    <numFmt numFmtId="176" formatCode="#,##0.00&quot;р.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_(* #,##0.0_);_(* \(#,##0.0\);_(* &quot;-&quot;??_);_(@_)"/>
    <numFmt numFmtId="194" formatCode="_(* #,##0_);_(* \(#,##0\);_(* &quot;-&quot;??_);_(@_)"/>
    <numFmt numFmtId="195" formatCode="_-* #,##0.00\ _р_._-;\-* #,##0.00\ _р_._-;_-* &quot;-&quot;??\ _р_._-;_-@_-"/>
    <numFmt numFmtId="196" formatCode="#,##0.0_ ;[Red]\-#,##0.0\ "/>
    <numFmt numFmtId="197" formatCode="_-* #,##0_р_._-;\-* #,##0_р_._-;_-* &quot;-&quot;??_р_._-;_-@_-"/>
    <numFmt numFmtId="198" formatCode="0.0%"/>
    <numFmt numFmtId="199" formatCode="_-* #,##0\ _р_._-;\-* #,##0\ _р_._-;_-* &quot;-&quot;\ _р_._-;_-@_-"/>
    <numFmt numFmtId="200" formatCode="_-* #,##0.0\ _р_._-;\-* #,##0.0\ _р_._-;_-* &quot;-&quot;??\ _р_._-;_-@_-"/>
    <numFmt numFmtId="201" formatCode="_-* #,##0\ _р_._-;\-* #,##0\ _р_._-;_-* &quot;-&quot;??\ _р_._-;_-@_-"/>
    <numFmt numFmtId="202" formatCode="_-* #,##0.00\ _р_._-;\-* #,##0.00\ _р_._-;_-* &quot;-&quot;\ _р_._-;_-@_-"/>
    <numFmt numFmtId="203" formatCode="_(* #,##0.0_);_(* \(#,##0.0\);_(* &quot;-&quot;_);_(@_)"/>
    <numFmt numFmtId="204" formatCode="_(* #,##0.000_);_(* \(#,##0.000\);_(* &quot;-&quot;??_);_(@_)"/>
    <numFmt numFmtId="205" formatCode="_-* #,##0.0_р_._-;\-* #,##0.0_р_._-;_-* &quot;-&quot;??_р_._-;_-@_-"/>
    <numFmt numFmtId="206" formatCode="0.00000000"/>
    <numFmt numFmtId="207" formatCode="#,##0.00_ ;\-#,##0.00\ 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#,##0.0"/>
    <numFmt numFmtId="218" formatCode="#,##0.00_р_."/>
    <numFmt numFmtId="219" formatCode="_(* #,##0.00_);_(* \(#,##0.00\);_(* &quot;-&quot;_);_(@_)"/>
    <numFmt numFmtId="220" formatCode="0.00;[Red]0.00"/>
    <numFmt numFmtId="221" formatCode="0.000;[Red]0.000"/>
    <numFmt numFmtId="222" formatCode="#,##0_ ;\-#,##0\ "/>
    <numFmt numFmtId="223" formatCode="#,##0.000"/>
    <numFmt numFmtId="224" formatCode="#,##0.0000"/>
    <numFmt numFmtId="225" formatCode="#,##0.00000"/>
    <numFmt numFmtId="226" formatCode="[$-FC19]d\ mmmm\ yyyy\ &quot;г.&quot;"/>
    <numFmt numFmtId="227" formatCode="dd/mm/yy;@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u val="single"/>
      <sz val="10"/>
      <name val="Times New Roman"/>
      <family val="1"/>
    </font>
    <font>
      <sz val="10"/>
      <name val="Courier New"/>
      <family val="3"/>
    </font>
    <font>
      <sz val="11"/>
      <color indexed="63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40"/>
      <name val="Arial Cyr"/>
      <family val="0"/>
    </font>
    <font>
      <sz val="10"/>
      <color indexed="63"/>
      <name val="Arial Cyr"/>
      <family val="0"/>
    </font>
    <font>
      <sz val="9"/>
      <name val="Arial Cyr"/>
      <family val="0"/>
    </font>
    <font>
      <sz val="10"/>
      <color indexed="63"/>
      <name val="Times New Roman"/>
      <family val="1"/>
    </font>
    <font>
      <i/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b/>
      <sz val="12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sz val="10"/>
      <color indexed="10"/>
      <name val="Times New Roman"/>
      <family val="1"/>
    </font>
    <font>
      <i/>
      <sz val="10"/>
      <color indexed="10"/>
      <name val="Arial Cyr"/>
      <family val="0"/>
    </font>
    <font>
      <b/>
      <sz val="8"/>
      <name val="Times New Roman"/>
      <family val="1"/>
    </font>
    <font>
      <i/>
      <sz val="8"/>
      <color indexed="10"/>
      <name val="Arial Cyr"/>
      <family val="0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66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62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49" fontId="26" fillId="0" borderId="10" xfId="0" applyNumberFormat="1" applyFont="1" applyBorder="1" applyAlignment="1">
      <alignment horizontal="center" vertical="center"/>
    </xf>
    <xf numFmtId="0" fontId="24" fillId="24" borderId="10" xfId="0" applyFont="1" applyFill="1" applyBorder="1" applyAlignment="1">
      <alignment horizontal="left"/>
    </xf>
    <xf numFmtId="49" fontId="24" fillId="24" borderId="10" xfId="0" applyNumberFormat="1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4" fontId="24" fillId="24" borderId="10" xfId="0" applyNumberFormat="1" applyFont="1" applyFill="1" applyBorder="1" applyAlignment="1">
      <alignment horizontal="right"/>
    </xf>
    <xf numFmtId="4" fontId="24" fillId="24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right"/>
    </xf>
    <xf numFmtId="4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wrapText="1"/>
    </xf>
    <xf numFmtId="49" fontId="24" fillId="0" borderId="10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left"/>
    </xf>
    <xf numFmtId="0" fontId="24" fillId="0" borderId="12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4" fontId="24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right"/>
    </xf>
    <xf numFmtId="0" fontId="24" fillId="0" borderId="10" xfId="0" applyFont="1" applyFill="1" applyBorder="1" applyAlignment="1">
      <alignment wrapText="1"/>
    </xf>
    <xf numFmtId="0" fontId="27" fillId="11" borderId="10" xfId="0" applyFont="1" applyFill="1" applyBorder="1" applyAlignment="1">
      <alignment horizontal="left"/>
    </xf>
    <xf numFmtId="49" fontId="27" fillId="11" borderId="10" xfId="0" applyNumberFormat="1" applyFont="1" applyFill="1" applyBorder="1" applyAlignment="1">
      <alignment horizontal="center"/>
    </xf>
    <xf numFmtId="2" fontId="24" fillId="11" borderId="10" xfId="0" applyNumberFormat="1" applyFont="1" applyFill="1" applyBorder="1" applyAlignment="1">
      <alignment horizontal="center"/>
    </xf>
    <xf numFmtId="4" fontId="27" fillId="11" borderId="10" xfId="0" applyNumberFormat="1" applyFont="1" applyFill="1" applyBorder="1" applyAlignment="1">
      <alignment horizontal="right"/>
    </xf>
    <xf numFmtId="0" fontId="28" fillId="17" borderId="10" xfId="0" applyFont="1" applyFill="1" applyBorder="1" applyAlignment="1">
      <alignment horizontal="right"/>
    </xf>
    <xf numFmtId="0" fontId="24" fillId="0" borderId="0" xfId="0" applyFont="1" applyFill="1" applyAlignment="1">
      <alignment horizontal="left"/>
    </xf>
    <xf numFmtId="2" fontId="24" fillId="0" borderId="10" xfId="0" applyNumberFormat="1" applyFont="1" applyFill="1" applyBorder="1" applyAlignment="1">
      <alignment horizontal="center"/>
    </xf>
    <xf numFmtId="49" fontId="29" fillId="24" borderId="10" xfId="0" applyNumberFormat="1" applyFont="1" applyFill="1" applyBorder="1" applyAlignment="1">
      <alignment horizontal="center"/>
    </xf>
    <xf numFmtId="4" fontId="29" fillId="24" borderId="10" xfId="0" applyNumberFormat="1" applyFont="1" applyFill="1" applyBorder="1" applyAlignment="1">
      <alignment horizontal="right"/>
    </xf>
    <xf numFmtId="0" fontId="24" fillId="24" borderId="10" xfId="0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center"/>
    </xf>
    <xf numFmtId="49" fontId="24" fillId="0" borderId="13" xfId="0" applyNumberFormat="1" applyFont="1" applyFill="1" applyBorder="1" applyAlignment="1">
      <alignment vertical="center"/>
    </xf>
    <xf numFmtId="1" fontId="24" fillId="0" borderId="13" xfId="0" applyNumberFormat="1" applyFont="1" applyFill="1" applyBorder="1" applyAlignment="1">
      <alignment horizontal="center"/>
    </xf>
    <xf numFmtId="49" fontId="24" fillId="0" borderId="13" xfId="0" applyNumberFormat="1" applyFont="1" applyFill="1" applyBorder="1" applyAlignment="1">
      <alignment/>
    </xf>
    <xf numFmtId="4" fontId="24" fillId="24" borderId="10" xfId="0" applyNumberFormat="1" applyFont="1" applyFill="1" applyBorder="1" applyAlignment="1">
      <alignment horizontal="center" vertical="center"/>
    </xf>
    <xf numFmtId="0" fontId="30" fillId="11" borderId="10" xfId="0" applyFont="1" applyFill="1" applyBorder="1" applyAlignment="1">
      <alignment horizontal="left" wrapText="1"/>
    </xf>
    <xf numFmtId="49" fontId="29" fillId="11" borderId="10" xfId="0" applyNumberFormat="1" applyFont="1" applyFill="1" applyBorder="1" applyAlignment="1">
      <alignment horizontal="center"/>
    </xf>
    <xf numFmtId="49" fontId="29" fillId="11" borderId="10" xfId="0" applyNumberFormat="1" applyFont="1" applyFill="1" applyBorder="1" applyAlignment="1">
      <alignment horizontal="center" vertical="center"/>
    </xf>
    <xf numFmtId="4" fontId="27" fillId="11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left"/>
    </xf>
    <xf numFmtId="49" fontId="31" fillId="24" borderId="10" xfId="0" applyNumberFormat="1" applyFont="1" applyFill="1" applyBorder="1" applyAlignment="1">
      <alignment horizontal="center"/>
    </xf>
    <xf numFmtId="49" fontId="29" fillId="24" borderId="10" xfId="0" applyNumberFormat="1" applyFont="1" applyFill="1" applyBorder="1" applyAlignment="1">
      <alignment horizontal="center" vertical="center"/>
    </xf>
    <xf numFmtId="4" fontId="31" fillId="24" borderId="10" xfId="0" applyNumberFormat="1" applyFont="1" applyFill="1" applyBorder="1" applyAlignment="1">
      <alignment horizontal="right"/>
    </xf>
    <xf numFmtId="4" fontId="31" fillId="24" borderId="1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23" fillId="0" borderId="0" xfId="0" applyFont="1" applyAlignment="1">
      <alignment horizontal="justify"/>
    </xf>
    <xf numFmtId="0" fontId="27" fillId="24" borderId="14" xfId="0" applyFont="1" applyFill="1" applyBorder="1" applyAlignment="1">
      <alignment horizontal="left" vertical="center" wrapText="1"/>
    </xf>
    <xf numFmtId="0" fontId="27" fillId="24" borderId="15" xfId="0" applyFont="1" applyFill="1" applyBorder="1" applyAlignment="1">
      <alignment wrapText="1"/>
    </xf>
    <xf numFmtId="49" fontId="24" fillId="0" borderId="13" xfId="0" applyNumberFormat="1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/>
    </xf>
    <xf numFmtId="4" fontId="27" fillId="24" borderId="10" xfId="0" applyNumberFormat="1" applyFont="1" applyFill="1" applyBorder="1" applyAlignment="1">
      <alignment horizontal="right"/>
    </xf>
    <xf numFmtId="4" fontId="27" fillId="24" borderId="10" xfId="0" applyNumberFormat="1" applyFont="1" applyFill="1" applyBorder="1" applyAlignment="1">
      <alignment horizontal="center" vertical="center"/>
    </xf>
    <xf numFmtId="0" fontId="27" fillId="24" borderId="16" xfId="0" applyFont="1" applyFill="1" applyBorder="1" applyAlignment="1">
      <alignment horizontal="left" vertical="center" wrapText="1"/>
    </xf>
    <xf numFmtId="49" fontId="27" fillId="2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wrapText="1"/>
    </xf>
    <xf numFmtId="0" fontId="24" fillId="0" borderId="15" xfId="0" applyFont="1" applyFill="1" applyBorder="1" applyAlignment="1">
      <alignment wrapText="1"/>
    </xf>
    <xf numFmtId="0" fontId="27" fillId="24" borderId="16" xfId="0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left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left" vertical="center" wrapText="1"/>
    </xf>
    <xf numFmtId="4" fontId="27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27" fillId="3" borderId="10" xfId="0" applyFont="1" applyFill="1" applyBorder="1" applyAlignment="1">
      <alignment horizontal="left" wrapText="1"/>
    </xf>
    <xf numFmtId="49" fontId="27" fillId="3" borderId="10" xfId="0" applyNumberFormat="1" applyFont="1" applyFill="1" applyBorder="1" applyAlignment="1">
      <alignment horizontal="center"/>
    </xf>
    <xf numFmtId="49" fontId="29" fillId="3" borderId="10" xfId="0" applyNumberFormat="1" applyFont="1" applyFill="1" applyBorder="1" applyAlignment="1">
      <alignment horizontal="center" vertical="center"/>
    </xf>
    <xf numFmtId="4" fontId="24" fillId="3" borderId="10" xfId="0" applyNumberFormat="1" applyFont="1" applyFill="1" applyBorder="1" applyAlignment="1">
      <alignment horizontal="right"/>
    </xf>
    <xf numFmtId="4" fontId="24" fillId="3" borderId="10" xfId="0" applyNumberFormat="1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left"/>
    </xf>
    <xf numFmtId="4" fontId="27" fillId="3" borderId="10" xfId="0" applyNumberFormat="1" applyFont="1" applyFill="1" applyBorder="1" applyAlignment="1">
      <alignment horizontal="right"/>
    </xf>
    <xf numFmtId="217" fontId="22" fillId="0" borderId="10" xfId="0" applyNumberFormat="1" applyFont="1" applyFill="1" applyBorder="1" applyAlignment="1" applyProtection="1">
      <alignment horizontal="right" vertical="top" wrapText="1"/>
      <protection/>
    </xf>
    <xf numFmtId="0" fontId="33" fillId="0" borderId="10" xfId="0" applyFont="1" applyFill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Alignment="1">
      <alignment wrapText="1"/>
    </xf>
    <xf numFmtId="0" fontId="34" fillId="0" borderId="0" xfId="0" applyFont="1" applyAlignment="1">
      <alignment horizontal="righ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34" fillId="0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4" fontId="34" fillId="8" borderId="10" xfId="0" applyNumberFormat="1" applyFont="1" applyFill="1" applyBorder="1" applyAlignment="1">
      <alignment wrapText="1"/>
    </xf>
    <xf numFmtId="4" fontId="0" fillId="0" borderId="15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/>
    </xf>
    <xf numFmtId="4" fontId="34" fillId="0" borderId="10" xfId="0" applyNumberFormat="1" applyFont="1" applyFill="1" applyBorder="1" applyAlignment="1">
      <alignment horizontal="right" wrapText="1"/>
    </xf>
    <xf numFmtId="4" fontId="0" fillId="0" borderId="18" xfId="0" applyNumberFormat="1" applyFont="1" applyFill="1" applyBorder="1" applyAlignment="1">
      <alignment horizontal="right" wrapText="1"/>
    </xf>
    <xf numFmtId="0" fontId="3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4" fontId="34" fillId="0" borderId="18" xfId="0" applyNumberFormat="1" applyFont="1" applyFill="1" applyBorder="1" applyAlignment="1">
      <alignment horizontal="right" wrapText="1"/>
    </xf>
    <xf numFmtId="0" fontId="0" fillId="25" borderId="10" xfId="0" applyFont="1" applyFill="1" applyBorder="1" applyAlignment="1">
      <alignment/>
    </xf>
    <xf numFmtId="0" fontId="0" fillId="0" borderId="0" xfId="0" applyFont="1" applyFill="1" applyAlignment="1">
      <alignment wrapText="1"/>
    </xf>
    <xf numFmtId="4" fontId="0" fillId="25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vertical="center" wrapText="1"/>
    </xf>
    <xf numFmtId="2" fontId="0" fillId="0" borderId="0" xfId="0" applyNumberFormat="1" applyFont="1" applyFill="1" applyAlignment="1">
      <alignment/>
    </xf>
    <xf numFmtId="4" fontId="0" fillId="0" borderId="19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wrapText="1"/>
    </xf>
    <xf numFmtId="0" fontId="38" fillId="0" borderId="13" xfId="0" applyFont="1" applyFill="1" applyBorder="1" applyAlignment="1">
      <alignment horizontal="center" wrapText="1"/>
    </xf>
    <xf numFmtId="0" fontId="0" fillId="18" borderId="10" xfId="0" applyFont="1" applyFill="1" applyBorder="1" applyAlignment="1">
      <alignment horizontal="center" wrapText="1"/>
    </xf>
    <xf numFmtId="0" fontId="34" fillId="0" borderId="13" xfId="0" applyFont="1" applyFill="1" applyBorder="1" applyAlignment="1">
      <alignment horizontal="center" wrapText="1"/>
    </xf>
    <xf numFmtId="4" fontId="0" fillId="0" borderId="20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25" borderId="13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4" fontId="35" fillId="25" borderId="15" xfId="0" applyNumberFormat="1" applyFont="1" applyFill="1" applyBorder="1" applyAlignment="1">
      <alignment horizontal="right" wrapText="1"/>
    </xf>
    <xf numFmtId="4" fontId="0" fillId="24" borderId="15" xfId="0" applyNumberFormat="1" applyFont="1" applyFill="1" applyBorder="1" applyAlignment="1">
      <alignment horizontal="right" wrapText="1"/>
    </xf>
    <xf numFmtId="4" fontId="0" fillId="25" borderId="15" xfId="0" applyNumberFormat="1" applyFont="1" applyFill="1" applyBorder="1" applyAlignment="1">
      <alignment horizontal="right" wrapText="1"/>
    </xf>
    <xf numFmtId="4" fontId="0" fillId="24" borderId="10" xfId="0" applyNumberFormat="1" applyFont="1" applyFill="1" applyBorder="1" applyAlignment="1">
      <alignment horizontal="right" wrapText="1"/>
    </xf>
    <xf numFmtId="4" fontId="0" fillId="26" borderId="10" xfId="0" applyNumberFormat="1" applyFont="1" applyFill="1" applyBorder="1" applyAlignment="1">
      <alignment horizontal="right" wrapText="1"/>
    </xf>
    <xf numFmtId="0" fontId="0" fillId="26" borderId="10" xfId="0" applyFont="1" applyFill="1" applyBorder="1" applyAlignment="1">
      <alignment/>
    </xf>
    <xf numFmtId="4" fontId="0" fillId="11" borderId="10" xfId="0" applyNumberFormat="1" applyFont="1" applyFill="1" applyBorder="1" applyAlignment="1">
      <alignment horizontal="right" wrapText="1"/>
    </xf>
    <xf numFmtId="0" fontId="0" fillId="11" borderId="10" xfId="0" applyFont="1" applyFill="1" applyBorder="1" applyAlignment="1">
      <alignment/>
    </xf>
    <xf numFmtId="4" fontId="35" fillId="24" borderId="11" xfId="0" applyNumberFormat="1" applyFont="1" applyFill="1" applyBorder="1" applyAlignment="1">
      <alignment horizontal="right" wrapText="1"/>
    </xf>
    <xf numFmtId="0" fontId="0" fillId="11" borderId="11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0" fillId="26" borderId="22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4" fontId="0" fillId="3" borderId="13" xfId="0" applyNumberFormat="1" applyFont="1" applyFill="1" applyBorder="1" applyAlignment="1">
      <alignment horizontal="right" wrapText="1"/>
    </xf>
    <xf numFmtId="0" fontId="0" fillId="3" borderId="23" xfId="0" applyFont="1" applyFill="1" applyBorder="1" applyAlignment="1">
      <alignment/>
    </xf>
    <xf numFmtId="0" fontId="0" fillId="0" borderId="19" xfId="0" applyFont="1" applyBorder="1" applyAlignment="1">
      <alignment/>
    </xf>
    <xf numFmtId="4" fontId="0" fillId="3" borderId="10" xfId="0" applyNumberFormat="1" applyFont="1" applyFill="1" applyBorder="1" applyAlignment="1">
      <alignment horizontal="right" wrapText="1"/>
    </xf>
    <xf numFmtId="0" fontId="0" fillId="3" borderId="24" xfId="0" applyFont="1" applyFill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24" borderId="24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4" fontId="37" fillId="24" borderId="10" xfId="0" applyNumberFormat="1" applyFont="1" applyFill="1" applyBorder="1" applyAlignment="1">
      <alignment horizontal="right" wrapText="1"/>
    </xf>
    <xf numFmtId="0" fontId="0" fillId="24" borderId="14" xfId="0" applyFont="1" applyFill="1" applyBorder="1" applyAlignment="1">
      <alignment horizontal="center" vertical="center" wrapText="1"/>
    </xf>
    <xf numFmtId="4" fontId="0" fillId="24" borderId="25" xfId="0" applyNumberFormat="1" applyFont="1" applyFill="1" applyBorder="1" applyAlignment="1">
      <alignment horizontal="right" wrapText="1"/>
    </xf>
    <xf numFmtId="0" fontId="0" fillId="24" borderId="26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4" fontId="0" fillId="0" borderId="27" xfId="0" applyNumberFormat="1" applyFont="1" applyFill="1" applyBorder="1" applyAlignment="1">
      <alignment horizontal="right" wrapText="1"/>
    </xf>
    <xf numFmtId="0" fontId="0" fillId="0" borderId="17" xfId="0" applyFont="1" applyFill="1" applyBorder="1" applyAlignment="1">
      <alignment/>
    </xf>
    <xf numFmtId="0" fontId="34" fillId="0" borderId="14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/>
    </xf>
    <xf numFmtId="0" fontId="0" fillId="0" borderId="13" xfId="0" applyFont="1" applyBorder="1" applyAlignment="1">
      <alignment horizontal="left" vertical="center" wrapText="1"/>
    </xf>
    <xf numFmtId="0" fontId="0" fillId="18" borderId="10" xfId="0" applyFont="1" applyFill="1" applyBorder="1" applyAlignment="1">
      <alignment horizontal="left" vertical="center" wrapText="1"/>
    </xf>
    <xf numFmtId="0" fontId="0" fillId="18" borderId="10" xfId="0" applyFont="1" applyFill="1" applyBorder="1" applyAlignment="1">
      <alignment wrapText="1"/>
    </xf>
    <xf numFmtId="0" fontId="0" fillId="18" borderId="10" xfId="0" applyFont="1" applyFill="1" applyBorder="1" applyAlignment="1">
      <alignment horizontal="right" wrapText="1"/>
    </xf>
    <xf numFmtId="0" fontId="0" fillId="18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4" fontId="0" fillId="0" borderId="10" xfId="0" applyNumberFormat="1" applyFont="1" applyBorder="1" applyAlignment="1">
      <alignment horizontal="right"/>
    </xf>
    <xf numFmtId="4" fontId="34" fillId="27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217" fontId="0" fillId="0" borderId="10" xfId="0" applyNumberFormat="1" applyFont="1" applyBorder="1" applyAlignment="1">
      <alignment/>
    </xf>
    <xf numFmtId="0" fontId="0" fillId="0" borderId="10" xfId="0" applyBorder="1" applyAlignment="1">
      <alignment horizontal="left" wrapText="1"/>
    </xf>
    <xf numFmtId="4" fontId="0" fillId="24" borderId="18" xfId="0" applyNumberFormat="1" applyFont="1" applyFill="1" applyBorder="1" applyAlignment="1">
      <alignment horizontal="right" wrapText="1"/>
    </xf>
    <xf numFmtId="4" fontId="0" fillId="26" borderId="15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vertical="center" wrapText="1"/>
    </xf>
    <xf numFmtId="0" fontId="0" fillId="26" borderId="10" xfId="0" applyFill="1" applyBorder="1" applyAlignment="1">
      <alignment horizontal="left"/>
    </xf>
    <xf numFmtId="49" fontId="21" fillId="24" borderId="10" xfId="0" applyNumberFormat="1" applyFont="1" applyFill="1" applyBorder="1" applyAlignment="1">
      <alignment/>
    </xf>
    <xf numFmtId="0" fontId="21" fillId="21" borderId="10" xfId="0" applyFont="1" applyFill="1" applyBorder="1" applyAlignment="1">
      <alignment vertical="center" wrapText="1"/>
    </xf>
    <xf numFmtId="4" fontId="0" fillId="26" borderId="10" xfId="0" applyNumberFormat="1" applyFont="1" applyFill="1" applyBorder="1" applyAlignment="1">
      <alignment/>
    </xf>
    <xf numFmtId="2" fontId="0" fillId="26" borderId="10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2" fontId="0" fillId="24" borderId="10" xfId="0" applyNumberFormat="1" applyFont="1" applyFill="1" applyBorder="1" applyAlignment="1">
      <alignment/>
    </xf>
    <xf numFmtId="2" fontId="0" fillId="13" borderId="10" xfId="0" applyNumberFormat="1" applyFont="1" applyFill="1" applyBorder="1" applyAlignment="1">
      <alignment/>
    </xf>
    <xf numFmtId="217" fontId="0" fillId="13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right" wrapText="1"/>
    </xf>
    <xf numFmtId="0" fontId="21" fillId="0" borderId="10" xfId="0" applyFont="1" applyBorder="1" applyAlignment="1">
      <alignment horizontal="center" wrapText="1"/>
    </xf>
    <xf numFmtId="4" fontId="40" fillId="0" borderId="10" xfId="0" applyNumberFormat="1" applyFont="1" applyBorder="1" applyAlignment="1">
      <alignment horizontal="right" wrapText="1"/>
    </xf>
    <xf numFmtId="0" fontId="40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49" fontId="21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right"/>
    </xf>
    <xf numFmtId="9" fontId="21" fillId="0" borderId="10" xfId="0" applyNumberFormat="1" applyFont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40" fillId="0" borderId="10" xfId="0" applyFont="1" applyBorder="1" applyAlignment="1">
      <alignment horizontal="left" wrapText="1"/>
    </xf>
    <xf numFmtId="0" fontId="27" fillId="24" borderId="10" xfId="0" applyFont="1" applyFill="1" applyBorder="1" applyAlignment="1">
      <alignment horizontal="left"/>
    </xf>
    <xf numFmtId="0" fontId="27" fillId="24" borderId="10" xfId="0" applyFont="1" applyFill="1" applyBorder="1" applyAlignment="1">
      <alignment horizontal="center"/>
    </xf>
    <xf numFmtId="4" fontId="27" fillId="24" borderId="10" xfId="0" applyNumberFormat="1" applyFont="1" applyFill="1" applyBorder="1" applyAlignment="1">
      <alignment horizontal="center"/>
    </xf>
    <xf numFmtId="43" fontId="24" fillId="0" borderId="0" xfId="61" applyFont="1" applyAlignment="1">
      <alignment horizontal="left"/>
    </xf>
    <xf numFmtId="0" fontId="24" fillId="25" borderId="0" xfId="0" applyFont="1" applyFill="1" applyAlignment="1">
      <alignment/>
    </xf>
    <xf numFmtId="43" fontId="24" fillId="0" borderId="10" xfId="61" applyFont="1" applyFill="1" applyBorder="1" applyAlignment="1">
      <alignment horizontal="right" wrapText="1"/>
    </xf>
    <xf numFmtId="43" fontId="41" fillId="0" borderId="10" xfId="61" applyFont="1" applyFill="1" applyBorder="1" applyAlignment="1">
      <alignment horizontal="right" wrapText="1"/>
    </xf>
    <xf numFmtId="0" fontId="24" fillId="10" borderId="10" xfId="0" applyFont="1" applyFill="1" applyBorder="1" applyAlignment="1">
      <alignment wrapText="1"/>
    </xf>
    <xf numFmtId="0" fontId="27" fillId="10" borderId="14" xfId="0" applyFont="1" applyFill="1" applyBorder="1" applyAlignment="1">
      <alignment horizontal="left" vertical="center" wrapText="1"/>
    </xf>
    <xf numFmtId="49" fontId="24" fillId="10" borderId="10" xfId="0" applyNumberFormat="1" applyFont="1" applyFill="1" applyBorder="1" applyAlignment="1">
      <alignment horizontal="center"/>
    </xf>
    <xf numFmtId="4" fontId="24" fillId="10" borderId="10" xfId="0" applyNumberFormat="1" applyFont="1" applyFill="1" applyBorder="1" applyAlignment="1">
      <alignment horizontal="right"/>
    </xf>
    <xf numFmtId="4" fontId="24" fillId="10" borderId="10" xfId="0" applyNumberFormat="1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wrapText="1"/>
    </xf>
    <xf numFmtId="49" fontId="24" fillId="10" borderId="14" xfId="0" applyNumberFormat="1" applyFont="1" applyFill="1" applyBorder="1" applyAlignment="1">
      <alignment horizontal="center"/>
    </xf>
    <xf numFmtId="49" fontId="24" fillId="10" borderId="10" xfId="0" applyNumberFormat="1" applyFont="1" applyFill="1" applyBorder="1" applyAlignment="1">
      <alignment horizontal="center" vertical="center"/>
    </xf>
    <xf numFmtId="0" fontId="24" fillId="10" borderId="10" xfId="0" applyFont="1" applyFill="1" applyBorder="1" applyAlignment="1">
      <alignment horizontal="center" vertical="center" wrapText="1"/>
    </xf>
    <xf numFmtId="4" fontId="24" fillId="10" borderId="10" xfId="0" applyNumberFormat="1" applyFont="1" applyFill="1" applyBorder="1" applyAlignment="1">
      <alignment horizontal="center"/>
    </xf>
    <xf numFmtId="49" fontId="24" fillId="10" borderId="10" xfId="0" applyNumberFormat="1" applyFont="1" applyFill="1" applyBorder="1" applyAlignment="1">
      <alignment horizontal="left" vertical="center"/>
    </xf>
    <xf numFmtId="0" fontId="24" fillId="10" borderId="10" xfId="0" applyFont="1" applyFill="1" applyBorder="1" applyAlignment="1">
      <alignment horizontal="left" wrapText="1"/>
    </xf>
    <xf numFmtId="0" fontId="24" fillId="10" borderId="10" xfId="0" applyFont="1" applyFill="1" applyBorder="1" applyAlignment="1">
      <alignment horizontal="left"/>
    </xf>
    <xf numFmtId="0" fontId="0" fillId="10" borderId="10" xfId="0" applyFill="1" applyBorder="1" applyAlignment="1">
      <alignment wrapText="1"/>
    </xf>
    <xf numFmtId="4" fontId="24" fillId="24" borderId="10" xfId="0" applyNumberFormat="1" applyFont="1" applyFill="1" applyBorder="1" applyAlignment="1">
      <alignment horizontal="right" vertical="center"/>
    </xf>
    <xf numFmtId="4" fontId="24" fillId="10" borderId="10" xfId="0" applyNumberFormat="1" applyFont="1" applyFill="1" applyBorder="1" applyAlignment="1">
      <alignment horizontal="right" vertical="center"/>
    </xf>
    <xf numFmtId="4" fontId="27" fillId="24" borderId="10" xfId="0" applyNumberFormat="1" applyFont="1" applyFill="1" applyBorder="1" applyAlignment="1">
      <alignment horizontal="right" vertical="center"/>
    </xf>
    <xf numFmtId="2" fontId="27" fillId="11" borderId="10" xfId="0" applyNumberFormat="1" applyFont="1" applyFill="1" applyBorder="1" applyAlignment="1">
      <alignment horizontal="center"/>
    </xf>
    <xf numFmtId="0" fontId="0" fillId="25" borderId="10" xfId="0" applyFill="1" applyBorder="1" applyAlignment="1">
      <alignment wrapText="1"/>
    </xf>
    <xf numFmtId="227" fontId="42" fillId="25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21" fillId="19" borderId="10" xfId="0" applyFont="1" applyFill="1" applyBorder="1" applyAlignment="1">
      <alignment/>
    </xf>
    <xf numFmtId="4" fontId="0" fillId="26" borderId="18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0" fontId="21" fillId="18" borderId="10" xfId="0" applyFont="1" applyFill="1" applyBorder="1" applyAlignment="1">
      <alignment/>
    </xf>
    <xf numFmtId="0" fontId="21" fillId="21" borderId="10" xfId="0" applyFont="1" applyFill="1" applyBorder="1" applyAlignment="1">
      <alignment/>
    </xf>
    <xf numFmtId="4" fontId="0" fillId="24" borderId="15" xfId="0" applyNumberFormat="1" applyFill="1" applyBorder="1" applyAlignment="1">
      <alignment horizontal="right" wrapText="1"/>
    </xf>
    <xf numFmtId="49" fontId="24" fillId="0" borderId="14" xfId="0" applyNumberFormat="1" applyFont="1" applyFill="1" applyBorder="1" applyAlignment="1">
      <alignment horizontal="center"/>
    </xf>
    <xf numFmtId="0" fontId="24" fillId="2" borderId="10" xfId="0" applyFont="1" applyFill="1" applyBorder="1" applyAlignment="1">
      <alignment horizontal="left" wrapText="1"/>
    </xf>
    <xf numFmtId="0" fontId="24" fillId="2" borderId="10" xfId="0" applyFont="1" applyFill="1" applyBorder="1" applyAlignment="1">
      <alignment horizontal="left"/>
    </xf>
    <xf numFmtId="49" fontId="24" fillId="2" borderId="10" xfId="0" applyNumberFormat="1" applyFont="1" applyFill="1" applyBorder="1" applyAlignment="1">
      <alignment horizontal="center" vertical="center"/>
    </xf>
    <xf numFmtId="49" fontId="24" fillId="2" borderId="10" xfId="0" applyNumberFormat="1" applyFont="1" applyFill="1" applyBorder="1" applyAlignment="1">
      <alignment horizontal="center"/>
    </xf>
    <xf numFmtId="49" fontId="24" fillId="2" borderId="11" xfId="0" applyNumberFormat="1" applyFont="1" applyFill="1" applyBorder="1" applyAlignment="1">
      <alignment horizontal="left" vertical="center"/>
    </xf>
    <xf numFmtId="4" fontId="24" fillId="2" borderId="10" xfId="0" applyNumberFormat="1" applyFont="1" applyFill="1" applyBorder="1" applyAlignment="1">
      <alignment horizontal="right"/>
    </xf>
    <xf numFmtId="4" fontId="24" fillId="2" borderId="10" xfId="0" applyNumberFormat="1" applyFont="1" applyFill="1" applyBorder="1" applyAlignment="1">
      <alignment horizontal="center" vertical="center"/>
    </xf>
    <xf numFmtId="4" fontId="24" fillId="2" borderId="10" xfId="0" applyNumberFormat="1" applyFont="1" applyFill="1" applyBorder="1" applyAlignment="1">
      <alignment horizontal="center"/>
    </xf>
    <xf numFmtId="0" fontId="24" fillId="2" borderId="13" xfId="0" applyFont="1" applyFill="1" applyBorder="1" applyAlignment="1">
      <alignment horizontal="left" vertical="center" wrapText="1"/>
    </xf>
    <xf numFmtId="0" fontId="24" fillId="2" borderId="13" xfId="0" applyFont="1" applyFill="1" applyBorder="1" applyAlignment="1">
      <alignment horizontal="center" vertical="center" wrapText="1"/>
    </xf>
    <xf numFmtId="49" fontId="27" fillId="24" borderId="14" xfId="0" applyNumberFormat="1" applyFont="1" applyFill="1" applyBorder="1" applyAlignment="1">
      <alignment horizontal="center"/>
    </xf>
    <xf numFmtId="0" fontId="24" fillId="3" borderId="10" xfId="0" applyFont="1" applyFill="1" applyBorder="1" applyAlignment="1">
      <alignment wrapText="1"/>
    </xf>
    <xf numFmtId="49" fontId="24" fillId="3" borderId="14" xfId="0" applyNumberFormat="1" applyFont="1" applyFill="1" applyBorder="1" applyAlignment="1">
      <alignment horizontal="center"/>
    </xf>
    <xf numFmtId="49" fontId="24" fillId="3" borderId="10" xfId="0" applyNumberFormat="1" applyFont="1" applyFill="1" applyBorder="1" applyAlignment="1">
      <alignment horizontal="center"/>
    </xf>
    <xf numFmtId="4" fontId="24" fillId="3" borderId="10" xfId="0" applyNumberFormat="1" applyFont="1" applyFill="1" applyBorder="1" applyAlignment="1">
      <alignment horizontal="right" vertical="center"/>
    </xf>
    <xf numFmtId="0" fontId="24" fillId="3" borderId="15" xfId="0" applyFont="1" applyFill="1" applyBorder="1" applyAlignment="1">
      <alignment wrapText="1"/>
    </xf>
    <xf numFmtId="0" fontId="24" fillId="3" borderId="13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 wrapText="1"/>
    </xf>
    <xf numFmtId="49" fontId="24" fillId="0" borderId="11" xfId="0" applyNumberFormat="1" applyFont="1" applyFill="1" applyBorder="1" applyAlignment="1">
      <alignment horizontal="left" vertical="center"/>
    </xf>
    <xf numFmtId="49" fontId="27" fillId="0" borderId="10" xfId="0" applyNumberFormat="1" applyFont="1" applyFill="1" applyBorder="1" applyAlignment="1">
      <alignment horizontal="center"/>
    </xf>
    <xf numFmtId="0" fontId="24" fillId="2" borderId="10" xfId="0" applyFont="1" applyFill="1" applyBorder="1" applyAlignment="1">
      <alignment wrapText="1"/>
    </xf>
    <xf numFmtId="217" fontId="22" fillId="2" borderId="10" xfId="0" applyNumberFormat="1" applyFont="1" applyFill="1" applyBorder="1" applyAlignment="1" applyProtection="1">
      <alignment horizontal="right" vertical="top" wrapText="1"/>
      <protection/>
    </xf>
    <xf numFmtId="49" fontId="24" fillId="25" borderId="10" xfId="0" applyNumberFormat="1" applyFont="1" applyFill="1" applyBorder="1" applyAlignment="1">
      <alignment horizontal="center"/>
    </xf>
    <xf numFmtId="49" fontId="24" fillId="0" borderId="13" xfId="0" applyNumberFormat="1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wrapText="1"/>
    </xf>
    <xf numFmtId="49" fontId="24" fillId="25" borderId="10" xfId="0" applyNumberFormat="1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/>
    </xf>
    <xf numFmtId="4" fontId="24" fillId="25" borderId="10" xfId="0" applyNumberFormat="1" applyFont="1" applyFill="1" applyBorder="1" applyAlignment="1">
      <alignment horizontal="right"/>
    </xf>
    <xf numFmtId="4" fontId="24" fillId="25" borderId="10" xfId="0" applyNumberFormat="1" applyFont="1" applyFill="1" applyBorder="1" applyAlignment="1">
      <alignment horizontal="center" vertical="center"/>
    </xf>
    <xf numFmtId="4" fontId="24" fillId="25" borderId="10" xfId="0" applyNumberFormat="1" applyFont="1" applyFill="1" applyBorder="1" applyAlignment="1">
      <alignment horizontal="center"/>
    </xf>
    <xf numFmtId="0" fontId="24" fillId="25" borderId="10" xfId="0" applyFont="1" applyFill="1" applyBorder="1" applyAlignment="1">
      <alignment horizontal="left" wrapText="1"/>
    </xf>
    <xf numFmtId="0" fontId="24" fillId="25" borderId="10" xfId="0" applyFont="1" applyFill="1" applyBorder="1" applyAlignment="1">
      <alignment horizontal="left"/>
    </xf>
    <xf numFmtId="0" fontId="27" fillId="25" borderId="14" xfId="0" applyFont="1" applyFill="1" applyBorder="1" applyAlignment="1">
      <alignment horizontal="left" vertical="center" wrapText="1"/>
    </xf>
    <xf numFmtId="4" fontId="24" fillId="25" borderId="10" xfId="0" applyNumberFormat="1" applyFont="1" applyFill="1" applyBorder="1" applyAlignment="1">
      <alignment horizontal="right" vertical="center"/>
    </xf>
    <xf numFmtId="49" fontId="24" fillId="25" borderId="14" xfId="0" applyNumberFormat="1" applyFont="1" applyFill="1" applyBorder="1" applyAlignment="1">
      <alignment horizontal="center"/>
    </xf>
    <xf numFmtId="49" fontId="24" fillId="15" borderId="10" xfId="0" applyNumberFormat="1" applyFont="1" applyFill="1" applyBorder="1" applyAlignment="1">
      <alignment horizontal="center"/>
    </xf>
    <xf numFmtId="49" fontId="24" fillId="15" borderId="10" xfId="0" applyNumberFormat="1" applyFont="1" applyFill="1" applyBorder="1" applyAlignment="1">
      <alignment horizontal="center" vertical="center"/>
    </xf>
    <xf numFmtId="4" fontId="24" fillId="15" borderId="10" xfId="0" applyNumberFormat="1" applyFont="1" applyFill="1" applyBorder="1" applyAlignment="1">
      <alignment horizontal="right"/>
    </xf>
    <xf numFmtId="217" fontId="24" fillId="0" borderId="10" xfId="0" applyNumberFormat="1" applyFont="1" applyFill="1" applyBorder="1" applyAlignment="1" applyProtection="1">
      <alignment horizontal="right" vertical="top" wrapText="1"/>
      <protection/>
    </xf>
    <xf numFmtId="4" fontId="24" fillId="15" borderId="10" xfId="0" applyNumberFormat="1" applyFont="1" applyFill="1" applyBorder="1" applyAlignment="1">
      <alignment horizontal="right" vertical="center"/>
    </xf>
    <xf numFmtId="43" fontId="24" fillId="15" borderId="10" xfId="61" applyFont="1" applyFill="1" applyBorder="1" applyAlignment="1">
      <alignment horizontal="right" wrapText="1"/>
    </xf>
    <xf numFmtId="0" fontId="24" fillId="25" borderId="0" xfId="0" applyFont="1" applyFill="1" applyAlignment="1">
      <alignment horizontal="left"/>
    </xf>
    <xf numFmtId="0" fontId="0" fillId="0" borderId="13" xfId="0" applyFill="1" applyBorder="1" applyAlignment="1">
      <alignment wrapText="1"/>
    </xf>
    <xf numFmtId="49" fontId="21" fillId="25" borderId="13" xfId="0" applyNumberFormat="1" applyFont="1" applyFill="1" applyBorder="1" applyAlignment="1">
      <alignment/>
    </xf>
    <xf numFmtId="0" fontId="23" fillId="25" borderId="10" xfId="0" applyFont="1" applyFill="1" applyBorder="1" applyAlignment="1">
      <alignment wrapText="1"/>
    </xf>
    <xf numFmtId="0" fontId="23" fillId="25" borderId="11" xfId="0" applyFont="1" applyFill="1" applyBorder="1" applyAlignment="1">
      <alignment wrapText="1"/>
    </xf>
    <xf numFmtId="0" fontId="0" fillId="25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48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43" fontId="23" fillId="25" borderId="0" xfId="61" applyFont="1" applyFill="1" applyBorder="1" applyAlignment="1">
      <alignment horizontal="right" wrapText="1"/>
    </xf>
    <xf numFmtId="0" fontId="23" fillId="25" borderId="0" xfId="0" applyFont="1" applyFill="1" applyBorder="1" applyAlignment="1">
      <alignment wrapText="1"/>
    </xf>
    <xf numFmtId="49" fontId="24" fillId="25" borderId="0" xfId="0" applyNumberFormat="1" applyFont="1" applyFill="1" applyBorder="1" applyAlignment="1">
      <alignment horizontal="center"/>
    </xf>
    <xf numFmtId="0" fontId="23" fillId="25" borderId="0" xfId="0" applyFont="1" applyFill="1" applyBorder="1" applyAlignment="1">
      <alignment/>
    </xf>
    <xf numFmtId="0" fontId="45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center" wrapText="1"/>
    </xf>
    <xf numFmtId="43" fontId="23" fillId="19" borderId="0" xfId="61" applyFont="1" applyFill="1" applyBorder="1" applyAlignment="1">
      <alignment horizontal="right" wrapText="1"/>
    </xf>
    <xf numFmtId="0" fontId="23" fillId="19" borderId="0" xfId="0" applyFont="1" applyFill="1" applyBorder="1" applyAlignment="1">
      <alignment horizontal="left"/>
    </xf>
    <xf numFmtId="0" fontId="45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43" fontId="0" fillId="18" borderId="10" xfId="61" applyFont="1" applyFill="1" applyBorder="1" applyAlignment="1">
      <alignment/>
    </xf>
    <xf numFmtId="43" fontId="0" fillId="21" borderId="10" xfId="61" applyFont="1" applyFill="1" applyBorder="1" applyAlignment="1">
      <alignment/>
    </xf>
    <xf numFmtId="4" fontId="24" fillId="0" borderId="0" xfId="0" applyNumberFormat="1" applyFont="1" applyAlignment="1">
      <alignment horizontal="right"/>
    </xf>
    <xf numFmtId="0" fontId="0" fillId="0" borderId="13" xfId="0" applyFont="1" applyFill="1" applyBorder="1" applyAlignment="1">
      <alignment horizontal="left" vertical="center" wrapText="1"/>
    </xf>
    <xf numFmtId="0" fontId="51" fillId="27" borderId="10" xfId="0" applyFont="1" applyFill="1" applyBorder="1" applyAlignment="1">
      <alignment wrapText="1"/>
    </xf>
    <xf numFmtId="0" fontId="52" fillId="27" borderId="10" xfId="0" applyFont="1" applyFill="1" applyBorder="1" applyAlignment="1">
      <alignment wrapText="1"/>
    </xf>
    <xf numFmtId="0" fontId="52" fillId="27" borderId="10" xfId="0" applyFont="1" applyFill="1" applyBorder="1" applyAlignment="1">
      <alignment horizontal="right" wrapText="1"/>
    </xf>
    <xf numFmtId="0" fontId="52" fillId="27" borderId="10" xfId="0" applyFont="1" applyFill="1" applyBorder="1" applyAlignment="1">
      <alignment horizontal="center" wrapText="1"/>
    </xf>
    <xf numFmtId="4" fontId="51" fillId="27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left" wrapText="1"/>
    </xf>
    <xf numFmtId="14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4" fillId="22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6" fillId="0" borderId="1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21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37" fillId="0" borderId="13" xfId="0" applyFont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35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0" fillId="25" borderId="10" xfId="0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left" wrapText="1"/>
    </xf>
    <xf numFmtId="43" fontId="23" fillId="24" borderId="10" xfId="61" applyFont="1" applyFill="1" applyBorder="1" applyAlignment="1">
      <alignment horizontal="right" wrapText="1"/>
    </xf>
    <xf numFmtId="0" fontId="55" fillId="17" borderId="0" xfId="0" applyFont="1" applyFill="1" applyAlignment="1">
      <alignment/>
    </xf>
    <xf numFmtId="0" fontId="0" fillId="0" borderId="13" xfId="0" applyBorder="1" applyAlignment="1">
      <alignment horizontal="left" vertical="center" wrapText="1"/>
    </xf>
    <xf numFmtId="4" fontId="24" fillId="0" borderId="0" xfId="0" applyNumberFormat="1" applyFont="1" applyFill="1" applyAlignment="1">
      <alignment horizontal="right"/>
    </xf>
    <xf numFmtId="1" fontId="24" fillId="2" borderId="10" xfId="0" applyNumberFormat="1" applyFont="1" applyFill="1" applyBorder="1" applyAlignment="1">
      <alignment horizontal="center"/>
    </xf>
    <xf numFmtId="0" fontId="24" fillId="2" borderId="10" xfId="0" applyFont="1" applyFill="1" applyBorder="1" applyAlignment="1">
      <alignment vertical="center" wrapText="1"/>
    </xf>
    <xf numFmtId="49" fontId="24" fillId="25" borderId="11" xfId="0" applyNumberFormat="1" applyFont="1" applyFill="1" applyBorder="1" applyAlignment="1">
      <alignment horizontal="center"/>
    </xf>
    <xf numFmtId="49" fontId="24" fillId="25" borderId="13" xfId="0" applyNumberFormat="1" applyFont="1" applyFill="1" applyBorder="1" applyAlignment="1">
      <alignment horizontal="center"/>
    </xf>
    <xf numFmtId="1" fontId="24" fillId="25" borderId="10" xfId="0" applyNumberFormat="1" applyFont="1" applyFill="1" applyBorder="1" applyAlignment="1">
      <alignment horizontal="center"/>
    </xf>
    <xf numFmtId="49" fontId="24" fillId="25" borderId="10" xfId="0" applyNumberFormat="1" applyFont="1" applyFill="1" applyBorder="1" applyAlignment="1">
      <alignment horizontal="left"/>
    </xf>
    <xf numFmtId="0" fontId="24" fillId="25" borderId="10" xfId="0" applyFont="1" applyFill="1" applyBorder="1" applyAlignment="1">
      <alignment horizontal="center"/>
    </xf>
    <xf numFmtId="0" fontId="27" fillId="25" borderId="10" xfId="0" applyFont="1" applyFill="1" applyBorder="1" applyAlignment="1">
      <alignment horizontal="left" wrapText="1"/>
    </xf>
    <xf numFmtId="0" fontId="24" fillId="25" borderId="10" xfId="0" applyFont="1" applyFill="1" applyBorder="1" applyAlignment="1">
      <alignment vertical="center" wrapText="1"/>
    </xf>
    <xf numFmtId="49" fontId="24" fillId="25" borderId="10" xfId="0" applyNumberFormat="1" applyFont="1" applyFill="1" applyBorder="1" applyAlignment="1">
      <alignment horizontal="left" vertical="center"/>
    </xf>
    <xf numFmtId="217" fontId="22" fillId="25" borderId="10" xfId="0" applyNumberFormat="1" applyFont="1" applyFill="1" applyBorder="1" applyAlignment="1" applyProtection="1">
      <alignment horizontal="right" vertical="top" wrapText="1"/>
      <protection/>
    </xf>
    <xf numFmtId="0" fontId="0" fillId="25" borderId="13" xfId="0" applyFill="1" applyBorder="1" applyAlignment="1">
      <alignment/>
    </xf>
    <xf numFmtId="49" fontId="24" fillId="25" borderId="13" xfId="0" applyNumberFormat="1" applyFont="1" applyFill="1" applyBorder="1" applyAlignment="1">
      <alignment horizontal="center" vertical="center"/>
    </xf>
    <xf numFmtId="1" fontId="24" fillId="25" borderId="13" xfId="0" applyNumberFormat="1" applyFont="1" applyFill="1" applyBorder="1" applyAlignment="1">
      <alignment horizontal="center"/>
    </xf>
    <xf numFmtId="49" fontId="24" fillId="25" borderId="13" xfId="0" applyNumberFormat="1" applyFont="1" applyFill="1" applyBorder="1" applyAlignment="1">
      <alignment vertical="center"/>
    </xf>
    <xf numFmtId="49" fontId="24" fillId="25" borderId="13" xfId="0" applyNumberFormat="1" applyFont="1" applyFill="1" applyBorder="1" applyAlignment="1">
      <alignment/>
    </xf>
    <xf numFmtId="0" fontId="24" fillId="25" borderId="12" xfId="0" applyFont="1" applyFill="1" applyBorder="1" applyAlignment="1">
      <alignment horizontal="left" vertical="center" wrapText="1"/>
    </xf>
    <xf numFmtId="49" fontId="24" fillId="25" borderId="12" xfId="0" applyNumberFormat="1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4" fontId="24" fillId="24" borderId="10" xfId="0" applyNumberFormat="1" applyFont="1" applyFill="1" applyBorder="1" applyAlignment="1">
      <alignment vertical="center"/>
    </xf>
    <xf numFmtId="4" fontId="24" fillId="24" borderId="0" xfId="0" applyNumberFormat="1" applyFont="1" applyFill="1" applyAlignment="1">
      <alignment horizontal="right"/>
    </xf>
    <xf numFmtId="0" fontId="14" fillId="25" borderId="0" xfId="0" applyFont="1" applyFill="1" applyAlignment="1">
      <alignment/>
    </xf>
    <xf numFmtId="4" fontId="24" fillId="0" borderId="0" xfId="0" applyNumberFormat="1" applyFont="1" applyAlignment="1">
      <alignment horizontal="left"/>
    </xf>
    <xf numFmtId="0" fontId="0" fillId="25" borderId="11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wrapText="1"/>
    </xf>
    <xf numFmtId="0" fontId="0" fillId="0" borderId="0" xfId="0" applyFill="1" applyAlignment="1">
      <alignment horizontal="left" wrapText="1"/>
    </xf>
    <xf numFmtId="43" fontId="0" fillId="0" borderId="0" xfId="0" applyNumberFormat="1" applyFont="1" applyFill="1" applyAlignment="1">
      <alignment/>
    </xf>
    <xf numFmtId="0" fontId="0" fillId="2" borderId="10" xfId="0" applyFill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4" fontId="0" fillId="26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4" fontId="24" fillId="0" borderId="10" xfId="0" applyNumberFormat="1" applyFont="1" applyFill="1" applyBorder="1" applyAlignment="1">
      <alignment vertical="center"/>
    </xf>
    <xf numFmtId="0" fontId="32" fillId="0" borderId="0" xfId="0" applyFont="1" applyAlignment="1">
      <alignment/>
    </xf>
    <xf numFmtId="49" fontId="24" fillId="3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wrapText="1"/>
    </xf>
    <xf numFmtId="0" fontId="27" fillId="24" borderId="15" xfId="0" applyFont="1" applyFill="1" applyBorder="1" applyAlignment="1">
      <alignment vertical="top" wrapText="1"/>
    </xf>
    <xf numFmtId="0" fontId="34" fillId="24" borderId="10" xfId="0" applyFont="1" applyFill="1" applyBorder="1" applyAlignment="1">
      <alignment wrapText="1"/>
    </xf>
    <xf numFmtId="49" fontId="24" fillId="2" borderId="14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3" xfId="0" applyNumberFormat="1" applyFill="1" applyBorder="1" applyAlignment="1">
      <alignment horizontal="center"/>
    </xf>
    <xf numFmtId="4" fontId="24" fillId="2" borderId="10" xfId="0" applyNumberFormat="1" applyFont="1" applyFill="1" applyBorder="1" applyAlignment="1">
      <alignment horizontal="right" vertical="center"/>
    </xf>
    <xf numFmtId="49" fontId="24" fillId="6" borderId="10" xfId="0" applyNumberFormat="1" applyFont="1" applyFill="1" applyBorder="1" applyAlignment="1">
      <alignment horizontal="center"/>
    </xf>
    <xf numFmtId="0" fontId="24" fillId="6" borderId="10" xfId="0" applyFont="1" applyFill="1" applyBorder="1" applyAlignment="1">
      <alignment wrapText="1"/>
    </xf>
    <xf numFmtId="0" fontId="23" fillId="24" borderId="10" xfId="0" applyFont="1" applyFill="1" applyBorder="1" applyAlignment="1">
      <alignment/>
    </xf>
    <xf numFmtId="227" fontId="57" fillId="25" borderId="13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wrapText="1"/>
    </xf>
    <xf numFmtId="0" fontId="49" fillId="0" borderId="14" xfId="0" applyFont="1" applyFill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49" fontId="21" fillId="24" borderId="11" xfId="0" applyNumberFormat="1" applyFont="1" applyFill="1" applyBorder="1" applyAlignment="1">
      <alignment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25" borderId="13" xfId="0" applyFill="1" applyBorder="1" applyAlignment="1">
      <alignment wrapText="1"/>
    </xf>
    <xf numFmtId="49" fontId="21" fillId="24" borderId="28" xfId="0" applyNumberFormat="1" applyFont="1" applyFill="1" applyBorder="1" applyAlignment="1">
      <alignment/>
    </xf>
    <xf numFmtId="49" fontId="21" fillId="24" borderId="25" xfId="0" applyNumberFormat="1" applyFont="1" applyFill="1" applyBorder="1" applyAlignment="1">
      <alignment/>
    </xf>
    <xf numFmtId="43" fontId="0" fillId="0" borderId="28" xfId="0" applyNumberFormat="1" applyFont="1" applyBorder="1" applyAlignment="1">
      <alignment horizontal="center" vertical="center" wrapText="1"/>
    </xf>
    <xf numFmtId="43" fontId="0" fillId="0" borderId="25" xfId="0" applyNumberFormat="1" applyFont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4" fontId="0" fillId="24" borderId="10" xfId="0" applyNumberFormat="1" applyFont="1" applyFill="1" applyBorder="1" applyAlignment="1" applyProtection="1">
      <alignment horizontal="right" vertical="top" wrapText="1"/>
      <protection/>
    </xf>
    <xf numFmtId="4" fontId="0" fillId="0" borderId="10" xfId="0" applyNumberFormat="1" applyBorder="1" applyAlignment="1">
      <alignment horizontal="left" wrapText="1"/>
    </xf>
    <xf numFmtId="4" fontId="0" fillId="0" borderId="10" xfId="0" applyNumberFormat="1" applyFont="1" applyBorder="1" applyAlignment="1">
      <alignment horizontal="right" wrapText="1"/>
    </xf>
    <xf numFmtId="4" fontId="0" fillId="0" borderId="10" xfId="0" applyNumberFormat="1" applyFont="1" applyFill="1" applyBorder="1" applyAlignment="1" applyProtection="1">
      <alignment horizontal="center" vertical="top" wrapText="1"/>
      <protection/>
    </xf>
    <xf numFmtId="4" fontId="34" fillId="8" borderId="10" xfId="0" applyNumberFormat="1" applyFont="1" applyFill="1" applyBorder="1" applyAlignment="1">
      <alignment horizontal="right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34" fillId="0" borderId="10" xfId="0" applyNumberFormat="1" applyFont="1" applyFill="1" applyBorder="1" applyAlignment="1">
      <alignment horizontal="left" vertical="center" wrapText="1"/>
    </xf>
    <xf numFmtId="4" fontId="34" fillId="8" borderId="10" xfId="0" applyNumberFormat="1" applyFont="1" applyFill="1" applyBorder="1" applyAlignment="1" applyProtection="1">
      <alignment horizontal="center" vertical="top" wrapText="1"/>
      <protection/>
    </xf>
    <xf numFmtId="4" fontId="0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10" xfId="0" applyNumberFormat="1" applyFill="1" applyBorder="1" applyAlignment="1" applyProtection="1">
      <alignment horizontal="left" vertical="top" wrapText="1"/>
      <protection/>
    </xf>
    <xf numFmtId="4" fontId="0" fillId="0" borderId="10" xfId="0" applyNumberFormat="1" applyFill="1" applyBorder="1" applyAlignment="1" applyProtection="1">
      <alignment horizontal="center" vertical="top" wrapText="1"/>
      <protection/>
    </xf>
    <xf numFmtId="4" fontId="0" fillId="0" borderId="10" xfId="0" applyNumberFormat="1" applyFont="1" applyBorder="1" applyAlignment="1">
      <alignment horizontal="left" wrapText="1"/>
    </xf>
    <xf numFmtId="4" fontId="34" fillId="0" borderId="14" xfId="0" applyNumberFormat="1" applyFont="1" applyFill="1" applyBorder="1" applyAlignment="1">
      <alignment horizontal="right" wrapText="1"/>
    </xf>
    <xf numFmtId="4" fontId="34" fillId="0" borderId="10" xfId="0" applyNumberFormat="1" applyFont="1" applyFill="1" applyBorder="1" applyAlignment="1">
      <alignment horizontal="left" wrapText="1"/>
    </xf>
    <xf numFmtId="4" fontId="34" fillId="0" borderId="15" xfId="0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wrapText="1"/>
    </xf>
    <xf numFmtId="4" fontId="0" fillId="0" borderId="0" xfId="0" applyNumberFormat="1" applyFont="1" applyFill="1" applyAlignment="1">
      <alignment horizontal="right"/>
    </xf>
    <xf numFmtId="4" fontId="0" fillId="0" borderId="10" xfId="0" applyNumberFormat="1" applyFont="1" applyFill="1" applyBorder="1" applyAlignment="1" applyProtection="1">
      <alignment horizontal="right" vertical="top" wrapText="1"/>
      <protection/>
    </xf>
    <xf numFmtId="4" fontId="0" fillId="0" borderId="10" xfId="0" applyNumberFormat="1" applyBorder="1" applyAlignment="1">
      <alignment wrapText="1"/>
    </xf>
    <xf numFmtId="4" fontId="34" fillId="0" borderId="10" xfId="0" applyNumberFormat="1" applyFont="1" applyFill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4" fontId="0" fillId="26" borderId="10" xfId="0" applyNumberFormat="1" applyFont="1" applyFill="1" applyBorder="1" applyAlignment="1" applyProtection="1">
      <alignment horizontal="right" vertical="top" wrapText="1"/>
      <protection/>
    </xf>
    <xf numFmtId="4" fontId="0" fillId="26" borderId="15" xfId="0" applyNumberFormat="1" applyFont="1" applyFill="1" applyBorder="1" applyAlignment="1" applyProtection="1">
      <alignment horizontal="right" vertical="top" wrapText="1"/>
      <protection/>
    </xf>
    <xf numFmtId="4" fontId="49" fillId="0" borderId="18" xfId="0" applyNumberFormat="1" applyFont="1" applyFill="1" applyBorder="1" applyAlignment="1">
      <alignment wrapText="1"/>
    </xf>
    <xf numFmtId="4" fontId="0" fillId="21" borderId="10" xfId="0" applyNumberFormat="1" applyFont="1" applyFill="1" applyBorder="1" applyAlignment="1" applyProtection="1">
      <alignment horizontal="right" vertical="top" wrapText="1"/>
      <protection/>
    </xf>
    <xf numFmtId="4" fontId="0" fillId="0" borderId="29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 wrapText="1"/>
    </xf>
    <xf numFmtId="4" fontId="0" fillId="24" borderId="16" xfId="0" applyNumberFormat="1" applyFont="1" applyFill="1" applyBorder="1" applyAlignment="1">
      <alignment horizontal="right" wrapText="1"/>
    </xf>
    <xf numFmtId="4" fontId="0" fillId="24" borderId="29" xfId="0" applyNumberFormat="1" applyFont="1" applyFill="1" applyBorder="1" applyAlignment="1">
      <alignment horizontal="right" wrapText="1"/>
    </xf>
    <xf numFmtId="4" fontId="0" fillId="25" borderId="16" xfId="0" applyNumberFormat="1" applyFont="1" applyFill="1" applyBorder="1" applyAlignment="1">
      <alignment horizontal="right" wrapText="1"/>
    </xf>
    <xf numFmtId="4" fontId="34" fillId="3" borderId="14" xfId="0" applyNumberFormat="1" applyFont="1" applyFill="1" applyBorder="1" applyAlignment="1">
      <alignment horizontal="right" vertical="center" wrapText="1"/>
    </xf>
    <xf numFmtId="4" fontId="0" fillId="0" borderId="20" xfId="0" applyNumberFormat="1" applyFont="1" applyFill="1" applyBorder="1" applyAlignment="1">
      <alignment horizontal="center" wrapText="1"/>
    </xf>
    <xf numFmtId="4" fontId="0" fillId="24" borderId="10" xfId="61" applyNumberFormat="1" applyFont="1" applyFill="1" applyBorder="1" applyAlignment="1">
      <alignment horizontal="right" wrapText="1"/>
    </xf>
    <xf numFmtId="4" fontId="0" fillId="26" borderId="10" xfId="61" applyNumberFormat="1" applyFont="1" applyFill="1" applyBorder="1" applyAlignment="1">
      <alignment horizontal="right" wrapText="1"/>
    </xf>
    <xf numFmtId="4" fontId="0" fillId="0" borderId="10" xfId="61" applyNumberFormat="1" applyFont="1" applyFill="1" applyBorder="1" applyAlignment="1">
      <alignment horizontal="right" wrapText="1"/>
    </xf>
    <xf numFmtId="4" fontId="28" fillId="8" borderId="10" xfId="0" applyNumberFormat="1" applyFont="1" applyFill="1" applyBorder="1" applyAlignment="1">
      <alignment horizontal="center"/>
    </xf>
    <xf numFmtId="4" fontId="0" fillId="18" borderId="10" xfId="61" applyNumberFormat="1" applyFont="1" applyFill="1" applyBorder="1" applyAlignment="1">
      <alignment horizontal="right" wrapText="1"/>
    </xf>
    <xf numFmtId="4" fontId="0" fillId="18" borderId="10" xfId="0" applyNumberFormat="1" applyFont="1" applyFill="1" applyBorder="1" applyAlignment="1">
      <alignment horizontal="right" wrapText="1"/>
    </xf>
    <xf numFmtId="4" fontId="0" fillId="18" borderId="0" xfId="0" applyNumberFormat="1" applyFont="1" applyFill="1" applyAlignment="1">
      <alignment/>
    </xf>
    <xf numFmtId="4" fontId="0" fillId="18" borderId="11" xfId="0" applyNumberFormat="1" applyFont="1" applyFill="1" applyBorder="1" applyAlignment="1">
      <alignment wrapText="1"/>
    </xf>
    <xf numFmtId="4" fontId="45" fillId="8" borderId="15" xfId="0" applyNumberFormat="1" applyFont="1" applyFill="1" applyBorder="1" applyAlignment="1">
      <alignment wrapText="1"/>
    </xf>
    <xf numFmtId="4" fontId="45" fillId="8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23" fillId="0" borderId="16" xfId="0" applyNumberFormat="1" applyFont="1" applyFill="1" applyBorder="1" applyAlignment="1">
      <alignment wrapText="1"/>
    </xf>
    <xf numFmtId="4" fontId="26" fillId="0" borderId="10" xfId="0" applyNumberFormat="1" applyFont="1" applyFill="1" applyBorder="1" applyAlignment="1">
      <alignment horizontal="center"/>
    </xf>
    <xf numFmtId="4" fontId="0" fillId="24" borderId="15" xfId="0" applyNumberFormat="1" applyFont="1" applyFill="1" applyBorder="1" applyAlignment="1">
      <alignment/>
    </xf>
    <xf numFmtId="4" fontId="23" fillId="25" borderId="10" xfId="0" applyNumberFormat="1" applyFont="1" applyFill="1" applyBorder="1" applyAlignment="1">
      <alignment wrapText="1"/>
    </xf>
    <xf numFmtId="4" fontId="50" fillId="25" borderId="10" xfId="0" applyNumberFormat="1" applyFont="1" applyFill="1" applyBorder="1" applyAlignment="1">
      <alignment wrapText="1"/>
    </xf>
    <xf numFmtId="4" fontId="23" fillId="24" borderId="15" xfId="61" applyNumberFormat="1" applyFont="1" applyFill="1" applyBorder="1" applyAlignment="1">
      <alignment wrapText="1"/>
    </xf>
    <xf numFmtId="4" fontId="23" fillId="25" borderId="11" xfId="0" applyNumberFormat="1" applyFont="1" applyFill="1" applyBorder="1" applyAlignment="1">
      <alignment wrapText="1"/>
    </xf>
    <xf numFmtId="4" fontId="50" fillId="25" borderId="11" xfId="0" applyNumberFormat="1" applyFont="1" applyFill="1" applyBorder="1" applyAlignment="1">
      <alignment wrapText="1"/>
    </xf>
    <xf numFmtId="4" fontId="23" fillId="24" borderId="30" xfId="61" applyNumberFormat="1" applyFont="1" applyFill="1" applyBorder="1" applyAlignment="1">
      <alignment wrapText="1"/>
    </xf>
    <xf numFmtId="4" fontId="23" fillId="25" borderId="31" xfId="0" applyNumberFormat="1" applyFont="1" applyFill="1" applyBorder="1" applyAlignment="1">
      <alignment wrapText="1"/>
    </xf>
    <xf numFmtId="4" fontId="50" fillId="25" borderId="28" xfId="0" applyNumberFormat="1" applyFont="1" applyFill="1" applyBorder="1" applyAlignment="1">
      <alignment wrapText="1"/>
    </xf>
    <xf numFmtId="4" fontId="23" fillId="24" borderId="32" xfId="61" applyNumberFormat="1" applyFont="1" applyFill="1" applyBorder="1" applyAlignment="1">
      <alignment wrapText="1"/>
    </xf>
    <xf numFmtId="4" fontId="23" fillId="25" borderId="33" xfId="0" applyNumberFormat="1" applyFont="1" applyFill="1" applyBorder="1" applyAlignment="1">
      <alignment wrapText="1"/>
    </xf>
    <xf numFmtId="4" fontId="50" fillId="25" borderId="25" xfId="0" applyNumberFormat="1" applyFont="1" applyFill="1" applyBorder="1" applyAlignment="1">
      <alignment wrapText="1"/>
    </xf>
    <xf numFmtId="4" fontId="23" fillId="24" borderId="34" xfId="61" applyNumberFormat="1" applyFont="1" applyFill="1" applyBorder="1" applyAlignment="1">
      <alignment wrapText="1"/>
    </xf>
    <xf numFmtId="4" fontId="23" fillId="24" borderId="28" xfId="61" applyNumberFormat="1" applyFont="1" applyFill="1" applyBorder="1" applyAlignment="1">
      <alignment wrapText="1"/>
    </xf>
    <xf numFmtId="4" fontId="23" fillId="24" borderId="25" xfId="61" applyNumberFormat="1" applyFont="1" applyFill="1" applyBorder="1" applyAlignment="1">
      <alignment wrapText="1"/>
    </xf>
    <xf numFmtId="4" fontId="45" fillId="8" borderId="13" xfId="0" applyNumberFormat="1" applyFont="1" applyFill="1" applyBorder="1" applyAlignment="1">
      <alignment wrapText="1"/>
    </xf>
    <xf numFmtId="4" fontId="45" fillId="8" borderId="13" xfId="0" applyNumberFormat="1" applyFont="1" applyFill="1" applyBorder="1" applyAlignment="1">
      <alignment horizontal="center"/>
    </xf>
    <xf numFmtId="4" fontId="23" fillId="25" borderId="13" xfId="61" applyNumberFormat="1" applyFont="1" applyFill="1" applyBorder="1" applyAlignment="1">
      <alignment wrapText="1"/>
    </xf>
    <xf numFmtId="4" fontId="23" fillId="24" borderId="10" xfId="61" applyNumberFormat="1" applyFont="1" applyFill="1" applyBorder="1" applyAlignment="1">
      <alignment horizontal="right" wrapText="1"/>
    </xf>
    <xf numFmtId="4" fontId="48" fillId="3" borderId="10" xfId="0" applyNumberFormat="1" applyFont="1" applyFill="1" applyBorder="1" applyAlignment="1">
      <alignment horizontal="center"/>
    </xf>
    <xf numFmtId="4" fontId="23" fillId="3" borderId="10" xfId="0" applyNumberFormat="1" applyFont="1" applyFill="1" applyBorder="1" applyAlignment="1">
      <alignment wrapText="1"/>
    </xf>
    <xf numFmtId="4" fontId="23" fillId="3" borderId="10" xfId="0" applyNumberFormat="1" applyFont="1" applyFill="1" applyBorder="1" applyAlignment="1">
      <alignment/>
    </xf>
    <xf numFmtId="4" fontId="23" fillId="3" borderId="10" xfId="0" applyNumberFormat="1" applyFont="1" applyFill="1" applyBorder="1" applyAlignment="1">
      <alignment horizontal="center"/>
    </xf>
    <xf numFmtId="4" fontId="23" fillId="25" borderId="10" xfId="61" applyNumberFormat="1" applyFont="1" applyFill="1" applyBorder="1" applyAlignment="1">
      <alignment horizontal="right" wrapText="1"/>
    </xf>
    <xf numFmtId="4" fontId="24" fillId="3" borderId="10" xfId="0" applyNumberFormat="1" applyFont="1" applyFill="1" applyBorder="1" applyAlignment="1">
      <alignment horizontal="center"/>
    </xf>
    <xf numFmtId="4" fontId="45" fillId="3" borderId="10" xfId="0" applyNumberFormat="1" applyFont="1" applyFill="1" applyBorder="1" applyAlignment="1">
      <alignment/>
    </xf>
    <xf numFmtId="4" fontId="23" fillId="3" borderId="29" xfId="0" applyNumberFormat="1" applyFont="1" applyFill="1" applyBorder="1" applyAlignment="1">
      <alignment/>
    </xf>
    <xf numFmtId="4" fontId="23" fillId="26" borderId="10" xfId="61" applyNumberFormat="1" applyFont="1" applyFill="1" applyBorder="1" applyAlignment="1">
      <alignment horizontal="right" wrapText="1"/>
    </xf>
    <xf numFmtId="4" fontId="23" fillId="3" borderId="29" xfId="0" applyNumberFormat="1" applyFont="1" applyFill="1" applyBorder="1" applyAlignment="1">
      <alignment horizontal="left"/>
    </xf>
    <xf numFmtId="4" fontId="23" fillId="3" borderId="29" xfId="0" applyNumberFormat="1" applyFont="1" applyFill="1" applyBorder="1" applyAlignment="1">
      <alignment wrapText="1"/>
    </xf>
    <xf numFmtId="4" fontId="45" fillId="3" borderId="10" xfId="0" applyNumberFormat="1" applyFont="1" applyFill="1" applyBorder="1" applyAlignment="1">
      <alignment wrapText="1"/>
    </xf>
    <xf numFmtId="4" fontId="0" fillId="25" borderId="10" xfId="0" applyNumberFormat="1" applyFill="1" applyBorder="1" applyAlignment="1">
      <alignment/>
    </xf>
    <xf numFmtId="4" fontId="56" fillId="3" borderId="10" xfId="0" applyNumberFormat="1" applyFont="1" applyFill="1" applyBorder="1" applyAlignment="1">
      <alignment wrapText="1"/>
    </xf>
    <xf numFmtId="4" fontId="50" fillId="3" borderId="10" xfId="0" applyNumberFormat="1" applyFont="1" applyFill="1" applyBorder="1" applyAlignment="1">
      <alignment/>
    </xf>
    <xf numFmtId="4" fontId="23" fillId="0" borderId="20" xfId="0" applyNumberFormat="1" applyFont="1" applyFill="1" applyBorder="1" applyAlignment="1">
      <alignment horizontal="center"/>
    </xf>
    <xf numFmtId="4" fontId="0" fillId="25" borderId="19" xfId="0" applyNumberFormat="1" applyFont="1" applyFill="1" applyBorder="1" applyAlignment="1">
      <alignment/>
    </xf>
    <xf numFmtId="4" fontId="34" fillId="0" borderId="14" xfId="0" applyNumberFormat="1" applyFont="1" applyFill="1" applyBorder="1" applyAlignment="1">
      <alignment horizontal="right" vertical="center" wrapText="1"/>
    </xf>
    <xf numFmtId="4" fontId="39" fillId="24" borderId="10" xfId="0" applyNumberFormat="1" applyFont="1" applyFill="1" applyBorder="1" applyAlignment="1">
      <alignment horizontal="right"/>
    </xf>
    <xf numFmtId="4" fontId="35" fillId="24" borderId="15" xfId="0" applyNumberFormat="1" applyFont="1" applyFill="1" applyBorder="1" applyAlignment="1">
      <alignment horizontal="right" wrapText="1"/>
    </xf>
    <xf numFmtId="2" fontId="22" fillId="25" borderId="10" xfId="0" applyNumberFormat="1" applyFont="1" applyFill="1" applyBorder="1" applyAlignment="1" applyProtection="1">
      <alignment horizontal="right" vertical="top" wrapText="1"/>
      <protection/>
    </xf>
    <xf numFmtId="2" fontId="24" fillId="0" borderId="10" xfId="0" applyNumberFormat="1" applyFont="1" applyFill="1" applyBorder="1" applyAlignment="1">
      <alignment horizontal="right"/>
    </xf>
    <xf numFmtId="2" fontId="22" fillId="0" borderId="10" xfId="0" applyNumberFormat="1" applyFont="1" applyFill="1" applyBorder="1" applyAlignment="1" applyProtection="1">
      <alignment horizontal="right" vertical="top" wrapText="1"/>
      <protection/>
    </xf>
    <xf numFmtId="2" fontId="22" fillId="2" borderId="10" xfId="0" applyNumberFormat="1" applyFont="1" applyFill="1" applyBorder="1" applyAlignment="1" applyProtection="1">
      <alignment horizontal="right" vertical="top" wrapText="1"/>
      <protection/>
    </xf>
    <xf numFmtId="2" fontId="24" fillId="25" borderId="10" xfId="0" applyNumberFormat="1" applyFont="1" applyFill="1" applyBorder="1" applyAlignment="1">
      <alignment horizontal="right"/>
    </xf>
    <xf numFmtId="2" fontId="24" fillId="2" borderId="10" xfId="0" applyNumberFormat="1" applyFont="1" applyFill="1" applyBorder="1" applyAlignment="1">
      <alignment horizontal="right"/>
    </xf>
    <xf numFmtId="2" fontId="24" fillId="0" borderId="10" xfId="0" applyNumberFormat="1" applyFont="1" applyFill="1" applyBorder="1" applyAlignment="1" applyProtection="1">
      <alignment horizontal="right" vertical="top" wrapText="1"/>
      <protection/>
    </xf>
    <xf numFmtId="4" fontId="0" fillId="0" borderId="15" xfId="0" applyNumberFormat="1" applyFill="1" applyBorder="1" applyAlignment="1">
      <alignment horizontal="right" wrapText="1"/>
    </xf>
    <xf numFmtId="49" fontId="21" fillId="0" borderId="10" xfId="0" applyNumberFormat="1" applyFont="1" applyFill="1" applyBorder="1" applyAlignment="1">
      <alignment/>
    </xf>
    <xf numFmtId="0" fontId="34" fillId="2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/>
    </xf>
    <xf numFmtId="4" fontId="28" fillId="0" borderId="10" xfId="0" applyNumberFormat="1" applyFont="1" applyFill="1" applyBorder="1" applyAlignment="1">
      <alignment horizontal="center"/>
    </xf>
    <xf numFmtId="0" fontId="0" fillId="26" borderId="10" xfId="0" applyFont="1" applyFill="1" applyBorder="1" applyAlignment="1">
      <alignment horizontal="left"/>
    </xf>
    <xf numFmtId="3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 wrapText="1"/>
    </xf>
    <xf numFmtId="3" fontId="23" fillId="25" borderId="10" xfId="0" applyNumberFormat="1" applyFont="1" applyFill="1" applyBorder="1" applyAlignment="1">
      <alignment horizontal="center" wrapText="1"/>
    </xf>
    <xf numFmtId="3" fontId="23" fillId="25" borderId="11" xfId="0" applyNumberFormat="1" applyFont="1" applyFill="1" applyBorder="1" applyAlignment="1">
      <alignment horizontal="center" wrapText="1"/>
    </xf>
    <xf numFmtId="3" fontId="23" fillId="25" borderId="28" xfId="0" applyNumberFormat="1" applyFont="1" applyFill="1" applyBorder="1" applyAlignment="1">
      <alignment horizontal="center" wrapText="1"/>
    </xf>
    <xf numFmtId="3" fontId="23" fillId="25" borderId="25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right" wrapText="1"/>
    </xf>
    <xf numFmtId="3" fontId="23" fillId="25" borderId="10" xfId="0" applyNumberFormat="1" applyFont="1" applyFill="1" applyBorder="1" applyAlignment="1">
      <alignment horizontal="right" wrapText="1"/>
    </xf>
    <xf numFmtId="3" fontId="23" fillId="25" borderId="11" xfId="0" applyNumberFormat="1" applyFont="1" applyFill="1" applyBorder="1" applyAlignment="1">
      <alignment horizontal="right" wrapText="1"/>
    </xf>
    <xf numFmtId="3" fontId="23" fillId="25" borderId="28" xfId="0" applyNumberFormat="1" applyFont="1" applyFill="1" applyBorder="1" applyAlignment="1">
      <alignment horizontal="right" wrapText="1"/>
    </xf>
    <xf numFmtId="3" fontId="23" fillId="25" borderId="25" xfId="0" applyNumberFormat="1" applyFont="1" applyFill="1" applyBorder="1" applyAlignment="1">
      <alignment horizontal="right" wrapText="1"/>
    </xf>
    <xf numFmtId="3" fontId="23" fillId="0" borderId="10" xfId="0" applyNumberFormat="1" applyFont="1" applyFill="1" applyBorder="1" applyAlignment="1">
      <alignment wrapText="1"/>
    </xf>
    <xf numFmtId="3" fontId="24" fillId="0" borderId="10" xfId="0" applyNumberFormat="1" applyFont="1" applyFill="1" applyBorder="1" applyAlignment="1">
      <alignment horizontal="center"/>
    </xf>
    <xf numFmtId="3" fontId="27" fillId="8" borderId="15" xfId="0" applyNumberFormat="1" applyFont="1" applyFill="1" applyBorder="1" applyAlignment="1">
      <alignment vertical="center" wrapText="1"/>
    </xf>
    <xf numFmtId="3" fontId="24" fillId="8" borderId="10" xfId="0" applyNumberFormat="1" applyFont="1" applyFill="1" applyBorder="1" applyAlignment="1">
      <alignment horizontal="center"/>
    </xf>
    <xf numFmtId="3" fontId="0" fillId="8" borderId="10" xfId="0" applyNumberFormat="1" applyFont="1" applyFill="1" applyBorder="1" applyAlignment="1">
      <alignment horizontal="right" wrapText="1"/>
    </xf>
    <xf numFmtId="3" fontId="0" fillId="8" borderId="10" xfId="0" applyNumberFormat="1" applyFont="1" applyFill="1" applyBorder="1" applyAlignment="1">
      <alignment horizontal="center" wrapText="1"/>
    </xf>
    <xf numFmtId="3" fontId="52" fillId="0" borderId="10" xfId="0" applyNumberFormat="1" applyFont="1" applyFill="1" applyBorder="1" applyAlignment="1">
      <alignment horizontal="left" wrapText="1"/>
    </xf>
    <xf numFmtId="3" fontId="52" fillId="0" borderId="10" xfId="0" applyNumberFormat="1" applyFont="1" applyFill="1" applyBorder="1" applyAlignment="1">
      <alignment wrapText="1"/>
    </xf>
    <xf numFmtId="3" fontId="53" fillId="0" borderId="10" xfId="0" applyNumberFormat="1" applyFont="1" applyFill="1" applyBorder="1" applyAlignment="1">
      <alignment horizontal="center" vertical="center" wrapText="1"/>
    </xf>
    <xf numFmtId="3" fontId="23" fillId="25" borderId="11" xfId="0" applyNumberFormat="1" applyFont="1" applyFill="1" applyBorder="1" applyAlignment="1">
      <alignment wrapText="1"/>
    </xf>
    <xf numFmtId="3" fontId="23" fillId="25" borderId="10" xfId="0" applyNumberFormat="1" applyFont="1" applyFill="1" applyBorder="1" applyAlignment="1">
      <alignment/>
    </xf>
    <xf numFmtId="3" fontId="23" fillId="3" borderId="10" xfId="0" applyNumberFormat="1" applyFont="1" applyFill="1" applyBorder="1" applyAlignment="1">
      <alignment horizontal="center" wrapText="1"/>
    </xf>
    <xf numFmtId="3" fontId="23" fillId="3" borderId="10" xfId="0" applyNumberFormat="1" applyFont="1" applyFill="1" applyBorder="1" applyAlignment="1">
      <alignment horizontal="center"/>
    </xf>
    <xf numFmtId="3" fontId="23" fillId="3" borderId="11" xfId="0" applyNumberFormat="1" applyFont="1" applyFill="1" applyBorder="1" applyAlignment="1">
      <alignment horizontal="center"/>
    </xf>
    <xf numFmtId="3" fontId="34" fillId="8" borderId="10" xfId="0" applyNumberFormat="1" applyFont="1" applyFill="1" applyBorder="1" applyAlignment="1">
      <alignment horizontal="center" wrapText="1"/>
    </xf>
    <xf numFmtId="3" fontId="34" fillId="0" borderId="10" xfId="0" applyNumberFormat="1" applyFont="1" applyFill="1" applyBorder="1" applyAlignment="1">
      <alignment horizontal="left" wrapText="1"/>
    </xf>
    <xf numFmtId="3" fontId="34" fillId="8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3" fontId="34" fillId="0" borderId="10" xfId="0" applyNumberFormat="1" applyFont="1" applyFill="1" applyBorder="1" applyAlignment="1">
      <alignment horizontal="right" wrapText="1"/>
    </xf>
    <xf numFmtId="3" fontId="0" fillId="0" borderId="10" xfId="0" applyNumberForma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wrapText="1"/>
    </xf>
    <xf numFmtId="3" fontId="34" fillId="0" borderId="10" xfId="0" applyNumberFormat="1" applyFont="1" applyBorder="1" applyAlignment="1">
      <alignment wrapText="1"/>
    </xf>
    <xf numFmtId="3" fontId="34" fillId="8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ill="1" applyBorder="1" applyAlignment="1" applyProtection="1">
      <alignment horizontal="left" vertical="center" wrapText="1"/>
      <protection/>
    </xf>
    <xf numFmtId="3" fontId="0" fillId="0" borderId="10" xfId="0" applyNumberFormat="1" applyFill="1" applyBorder="1" applyAlignment="1" applyProtection="1">
      <alignment horizontal="left" vertical="top" wrapText="1"/>
      <protection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top" wrapText="1"/>
    </xf>
    <xf numFmtId="3" fontId="0" fillId="0" borderId="10" xfId="0" applyNumberFormat="1" applyFill="1" applyBorder="1" applyAlignment="1">
      <alignment horizontal="left" wrapText="1"/>
    </xf>
    <xf numFmtId="3" fontId="0" fillId="0" borderId="0" xfId="0" applyNumberFormat="1" applyFont="1" applyFill="1" applyAlignment="1">
      <alignment horizontal="right"/>
    </xf>
    <xf numFmtId="3" fontId="0" fillId="0" borderId="15" xfId="0" applyNumberFormat="1" applyFont="1" applyFill="1" applyBorder="1" applyAlignment="1">
      <alignment wrapText="1"/>
    </xf>
    <xf numFmtId="3" fontId="0" fillId="0" borderId="18" xfId="0" applyNumberFormat="1" applyFont="1" applyFill="1" applyBorder="1" applyAlignment="1">
      <alignment wrapText="1"/>
    </xf>
    <xf numFmtId="3" fontId="0" fillId="0" borderId="18" xfId="0" applyNumberFormat="1" applyFont="1" applyFill="1" applyBorder="1" applyAlignment="1">
      <alignment horizontal="right" wrapText="1"/>
    </xf>
    <xf numFmtId="3" fontId="0" fillId="0" borderId="18" xfId="0" applyNumberFormat="1" applyFont="1" applyFill="1" applyBorder="1" applyAlignment="1">
      <alignment horizontal="center" wrapText="1"/>
    </xf>
    <xf numFmtId="3" fontId="0" fillId="0" borderId="10" xfId="0" applyNumberFormat="1" applyBorder="1" applyAlignment="1">
      <alignment horizontal="left" wrapText="1"/>
    </xf>
    <xf numFmtId="3" fontId="0" fillId="0" borderId="10" xfId="0" applyNumberFormat="1" applyFont="1" applyFill="1" applyBorder="1" applyAlignment="1" applyProtection="1">
      <alignment horizontal="center" vertical="top" wrapText="1"/>
      <protection/>
    </xf>
    <xf numFmtId="3" fontId="0" fillId="0" borderId="10" xfId="0" applyNumberFormat="1" applyBorder="1" applyAlignment="1">
      <alignment wrapText="1"/>
    </xf>
    <xf numFmtId="3" fontId="34" fillId="0" borderId="10" xfId="0" applyNumberFormat="1" applyFont="1" applyFill="1" applyBorder="1" applyAlignment="1">
      <alignment wrapText="1"/>
    </xf>
    <xf numFmtId="3" fontId="0" fillId="25" borderId="11" xfId="0" applyNumberFormat="1" applyFill="1" applyBorder="1" applyAlignment="1">
      <alignment horizontal="left" vertical="center" wrapText="1"/>
    </xf>
    <xf numFmtId="3" fontId="34" fillId="8" borderId="13" xfId="0" applyNumberFormat="1" applyFont="1" applyFill="1" applyBorder="1" applyAlignment="1">
      <alignment horizontal="right" wrapText="1"/>
    </xf>
    <xf numFmtId="3" fontId="34" fillId="8" borderId="13" xfId="0" applyNumberFormat="1" applyFont="1" applyFill="1" applyBorder="1" applyAlignment="1">
      <alignment horizontal="center" wrapText="1"/>
    </xf>
    <xf numFmtId="3" fontId="0" fillId="25" borderId="10" xfId="0" applyNumberFormat="1" applyFill="1" applyBorder="1" applyAlignment="1">
      <alignment wrapText="1"/>
    </xf>
    <xf numFmtId="3" fontId="0" fillId="25" borderId="13" xfId="0" applyNumberFormat="1" applyFont="1" applyFill="1" applyBorder="1" applyAlignment="1">
      <alignment horizontal="right" wrapText="1"/>
    </xf>
    <xf numFmtId="3" fontId="0" fillId="25" borderId="13" xfId="0" applyNumberFormat="1" applyFont="1" applyFill="1" applyBorder="1" applyAlignment="1">
      <alignment horizontal="center" wrapText="1"/>
    </xf>
    <xf numFmtId="3" fontId="0" fillId="25" borderId="11" xfId="0" applyNumberFormat="1" applyFill="1" applyBorder="1" applyAlignment="1">
      <alignment wrapText="1"/>
    </xf>
    <xf numFmtId="3" fontId="34" fillId="25" borderId="11" xfId="0" applyNumberFormat="1" applyFont="1" applyFill="1" applyBorder="1" applyAlignment="1">
      <alignment horizontal="left" vertical="center" wrapText="1"/>
    </xf>
    <xf numFmtId="3" fontId="0" fillId="25" borderId="11" xfId="0" applyNumberFormat="1" applyFont="1" applyFill="1" applyBorder="1" applyAlignment="1">
      <alignment horizontal="left" vertical="center" wrapText="1"/>
    </xf>
    <xf numFmtId="3" fontId="0" fillId="25" borderId="10" xfId="0" applyNumberFormat="1" applyFont="1" applyFill="1" applyBorder="1" applyAlignment="1">
      <alignment horizontal="right" wrapText="1"/>
    </xf>
    <xf numFmtId="3" fontId="0" fillId="25" borderId="10" xfId="0" applyNumberFormat="1" applyFont="1" applyFill="1" applyBorder="1" applyAlignment="1">
      <alignment horizontal="center" wrapText="1"/>
    </xf>
    <xf numFmtId="3" fontId="0" fillId="0" borderId="10" xfId="0" applyNumberFormat="1" applyFill="1" applyBorder="1" applyAlignment="1">
      <alignment wrapText="1"/>
    </xf>
    <xf numFmtId="3" fontId="34" fillId="26" borderId="10" xfId="0" applyNumberFormat="1" applyFont="1" applyFill="1" applyBorder="1" applyAlignment="1">
      <alignment vertical="center" wrapText="1"/>
    </xf>
    <xf numFmtId="3" fontId="34" fillId="26" borderId="13" xfId="0" applyNumberFormat="1" applyFont="1" applyFill="1" applyBorder="1" applyAlignment="1">
      <alignment horizontal="right" wrapText="1"/>
    </xf>
    <xf numFmtId="3" fontId="34" fillId="26" borderId="10" xfId="0" applyNumberFormat="1" applyFont="1" applyFill="1" applyBorder="1" applyAlignment="1">
      <alignment horizontal="center" wrapText="1"/>
    </xf>
    <xf numFmtId="3" fontId="0" fillId="0" borderId="10" xfId="0" applyNumberFormat="1" applyFill="1" applyBorder="1" applyAlignment="1">
      <alignment vertical="center" wrapText="1"/>
    </xf>
    <xf numFmtId="3" fontId="0" fillId="25" borderId="10" xfId="0" applyNumberFormat="1" applyFont="1" applyFill="1" applyBorder="1" applyAlignment="1">
      <alignment vertical="center" wrapText="1"/>
    </xf>
    <xf numFmtId="3" fontId="34" fillId="25" borderId="10" xfId="0" applyNumberFormat="1" applyFont="1" applyFill="1" applyBorder="1" applyAlignment="1">
      <alignment horizontal="right" wrapText="1"/>
    </xf>
    <xf numFmtId="3" fontId="0" fillId="0" borderId="16" xfId="0" applyNumberFormat="1" applyFont="1" applyFill="1" applyBorder="1" applyAlignment="1">
      <alignment horizontal="center" wrapText="1"/>
    </xf>
    <xf numFmtId="3" fontId="34" fillId="0" borderId="13" xfId="0" applyNumberFormat="1" applyFont="1" applyFill="1" applyBorder="1" applyAlignment="1">
      <alignment horizontal="center" vertical="center" wrapText="1"/>
    </xf>
    <xf numFmtId="3" fontId="34" fillId="0" borderId="16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Alignment="1">
      <alignment/>
    </xf>
    <xf numFmtId="3" fontId="34" fillId="18" borderId="10" xfId="0" applyNumberFormat="1" applyFont="1" applyFill="1" applyBorder="1" applyAlignment="1">
      <alignment horizontal="left" wrapText="1"/>
    </xf>
    <xf numFmtId="3" fontId="34" fillId="18" borderId="13" xfId="0" applyNumberFormat="1" applyFont="1" applyFill="1" applyBorder="1" applyAlignment="1">
      <alignment horizontal="center" vertical="center" wrapText="1"/>
    </xf>
    <xf numFmtId="3" fontId="34" fillId="18" borderId="16" xfId="0" applyNumberFormat="1" applyFont="1" applyFill="1" applyBorder="1" applyAlignment="1">
      <alignment horizontal="right" vertical="center" wrapText="1"/>
    </xf>
    <xf numFmtId="3" fontId="0" fillId="18" borderId="16" xfId="0" applyNumberFormat="1" applyFont="1" applyFill="1" applyBorder="1" applyAlignment="1">
      <alignment horizontal="center" wrapText="1"/>
    </xf>
    <xf numFmtId="3" fontId="0" fillId="18" borderId="10" xfId="0" applyNumberFormat="1" applyFont="1" applyFill="1" applyBorder="1" applyAlignment="1">
      <alignment horizontal="left" wrapText="1"/>
    </xf>
    <xf numFmtId="3" fontId="0" fillId="18" borderId="10" xfId="0" applyNumberFormat="1" applyFont="1" applyFill="1" applyBorder="1" applyAlignment="1">
      <alignment horizontal="center" wrapText="1"/>
    </xf>
    <xf numFmtId="3" fontId="34" fillId="18" borderId="27" xfId="0" applyNumberFormat="1" applyFont="1" applyFill="1" applyBorder="1" applyAlignment="1">
      <alignment horizontal="left" wrapText="1"/>
    </xf>
    <xf numFmtId="3" fontId="0" fillId="0" borderId="15" xfId="0" applyNumberFormat="1" applyFont="1" applyFill="1" applyBorder="1" applyAlignment="1">
      <alignment horizontal="left" wrapText="1"/>
    </xf>
    <xf numFmtId="3" fontId="34" fillId="0" borderId="19" xfId="0" applyNumberFormat="1" applyFont="1" applyFill="1" applyBorder="1" applyAlignment="1">
      <alignment horizontal="center" wrapText="1"/>
    </xf>
    <xf numFmtId="3" fontId="34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wrapText="1"/>
    </xf>
    <xf numFmtId="3" fontId="0" fillId="0" borderId="13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center" wrapText="1"/>
    </xf>
    <xf numFmtId="3" fontId="0" fillId="0" borderId="11" xfId="0" applyNumberFormat="1" applyFont="1" applyFill="1" applyBorder="1" applyAlignment="1">
      <alignment wrapText="1"/>
    </xf>
    <xf numFmtId="3" fontId="0" fillId="0" borderId="11" xfId="0" applyNumberFormat="1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25" borderId="10" xfId="0" applyNumberFormat="1" applyFont="1" applyFill="1" applyBorder="1" applyAlignment="1">
      <alignment horizontal="left" wrapText="1"/>
    </xf>
    <xf numFmtId="3" fontId="34" fillId="25" borderId="10" xfId="0" applyNumberFormat="1" applyFont="1" applyFill="1" applyBorder="1" applyAlignment="1">
      <alignment horizontal="center" wrapText="1"/>
    </xf>
    <xf numFmtId="3" fontId="0" fillId="25" borderId="29" xfId="0" applyNumberFormat="1" applyFont="1" applyFill="1" applyBorder="1" applyAlignment="1">
      <alignment horizontal="left" wrapText="1"/>
    </xf>
    <xf numFmtId="3" fontId="0" fillId="3" borderId="35" xfId="0" applyNumberFormat="1" applyFont="1" applyFill="1" applyBorder="1" applyAlignment="1">
      <alignment wrapText="1"/>
    </xf>
    <xf numFmtId="3" fontId="0" fillId="3" borderId="10" xfId="0" applyNumberFormat="1" applyFont="1" applyFill="1" applyBorder="1" applyAlignment="1">
      <alignment wrapText="1"/>
    </xf>
    <xf numFmtId="3" fontId="0" fillId="3" borderId="10" xfId="0" applyNumberFormat="1" applyFont="1" applyFill="1" applyBorder="1" applyAlignment="1">
      <alignment horizontal="right" wrapText="1"/>
    </xf>
    <xf numFmtId="3" fontId="0" fillId="3" borderId="10" xfId="0" applyNumberFormat="1" applyFont="1" applyFill="1" applyBorder="1" applyAlignment="1">
      <alignment horizontal="center" wrapText="1"/>
    </xf>
    <xf numFmtId="3" fontId="0" fillId="3" borderId="33" xfId="0" applyNumberFormat="1" applyFont="1" applyFill="1" applyBorder="1" applyAlignment="1">
      <alignment wrapText="1"/>
    </xf>
    <xf numFmtId="3" fontId="0" fillId="3" borderId="25" xfId="0" applyNumberFormat="1" applyFont="1" applyFill="1" applyBorder="1" applyAlignment="1">
      <alignment wrapText="1"/>
    </xf>
    <xf numFmtId="3" fontId="0" fillId="3" borderId="25" xfId="0" applyNumberFormat="1" applyFont="1" applyFill="1" applyBorder="1" applyAlignment="1">
      <alignment horizontal="right" wrapText="1"/>
    </xf>
    <xf numFmtId="3" fontId="0" fillId="3" borderId="25" xfId="0" applyNumberFormat="1" applyFont="1" applyFill="1" applyBorder="1" applyAlignment="1">
      <alignment horizontal="center" wrapText="1"/>
    </xf>
    <xf numFmtId="3" fontId="34" fillId="24" borderId="1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center" wrapText="1"/>
    </xf>
    <xf numFmtId="3" fontId="0" fillId="0" borderId="20" xfId="0" applyNumberFormat="1" applyFont="1" applyFill="1" applyBorder="1" applyAlignment="1">
      <alignment wrapText="1"/>
    </xf>
    <xf numFmtId="3" fontId="0" fillId="0" borderId="20" xfId="0" applyNumberFormat="1" applyFont="1" applyFill="1" applyBorder="1" applyAlignment="1">
      <alignment horizontal="right" wrapText="1"/>
    </xf>
    <xf numFmtId="3" fontId="0" fillId="0" borderId="20" xfId="0" applyNumberFormat="1" applyFont="1" applyFill="1" applyBorder="1" applyAlignment="1">
      <alignment horizontal="center" wrapText="1"/>
    </xf>
    <xf numFmtId="3" fontId="34" fillId="24" borderId="15" xfId="0" applyNumberFormat="1" applyFont="1" applyFill="1" applyBorder="1" applyAlignment="1">
      <alignment wrapText="1"/>
    </xf>
    <xf numFmtId="3" fontId="0" fillId="24" borderId="14" xfId="0" applyNumberFormat="1" applyFont="1" applyFill="1" applyBorder="1" applyAlignment="1">
      <alignment horizontal="center"/>
    </xf>
    <xf numFmtId="3" fontId="34" fillId="24" borderId="10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wrapText="1"/>
    </xf>
    <xf numFmtId="3" fontId="0" fillId="25" borderId="10" xfId="0" applyNumberFormat="1" applyFill="1" applyBorder="1" applyAlignment="1">
      <alignment horizontal="right" wrapText="1"/>
    </xf>
    <xf numFmtId="3" fontId="0" fillId="25" borderId="10" xfId="0" applyNumberFormat="1" applyFill="1" applyBorder="1" applyAlignment="1">
      <alignment horizontal="center" wrapText="1"/>
    </xf>
    <xf numFmtId="3" fontId="28" fillId="8" borderId="10" xfId="0" applyNumberFormat="1" applyFont="1" applyFill="1" applyBorder="1" applyAlignment="1">
      <alignment wrapText="1"/>
    </xf>
    <xf numFmtId="3" fontId="28" fillId="8" borderId="10" xfId="0" applyNumberFormat="1" applyFont="1" applyFill="1" applyBorder="1" applyAlignment="1">
      <alignment horizontal="center"/>
    </xf>
    <xf numFmtId="3" fontId="28" fillId="18" borderId="10" xfId="0" applyNumberFormat="1" applyFont="1" applyFill="1" applyBorder="1" applyAlignment="1">
      <alignment horizontal="center"/>
    </xf>
    <xf numFmtId="3" fontId="28" fillId="18" borderId="10" xfId="0" applyNumberFormat="1" applyFont="1" applyFill="1" applyBorder="1" applyAlignment="1">
      <alignment horizontal="center" wrapText="1"/>
    </xf>
    <xf numFmtId="3" fontId="28" fillId="18" borderId="10" xfId="0" applyNumberFormat="1" applyFont="1" applyFill="1" applyBorder="1" applyAlignment="1">
      <alignment wrapText="1"/>
    </xf>
    <xf numFmtId="3" fontId="0" fillId="18" borderId="10" xfId="0" applyNumberFormat="1" applyFill="1" applyBorder="1" applyAlignment="1">
      <alignment wrapText="1"/>
    </xf>
    <xf numFmtId="3" fontId="24" fillId="18" borderId="10" xfId="0" applyNumberFormat="1" applyFont="1" applyFill="1" applyBorder="1" applyAlignment="1">
      <alignment horizontal="center"/>
    </xf>
    <xf numFmtId="3" fontId="0" fillId="18" borderId="10" xfId="0" applyNumberFormat="1" applyFont="1" applyFill="1" applyBorder="1" applyAlignment="1">
      <alignment horizontal="right" wrapText="1"/>
    </xf>
    <xf numFmtId="4" fontId="24" fillId="16" borderId="10" xfId="0" applyNumberFormat="1" applyFont="1" applyFill="1" applyBorder="1" applyAlignment="1">
      <alignment horizontal="right"/>
    </xf>
    <xf numFmtId="4" fontId="24" fillId="16" borderId="10" xfId="0" applyNumberFormat="1" applyFont="1" applyFill="1" applyBorder="1" applyAlignment="1">
      <alignment horizontal="center"/>
    </xf>
    <xf numFmtId="43" fontId="24" fillId="16" borderId="10" xfId="61" applyFont="1" applyFill="1" applyBorder="1" applyAlignment="1">
      <alignment horizontal="right" wrapText="1"/>
    </xf>
    <xf numFmtId="2" fontId="24" fillId="16" borderId="10" xfId="0" applyNumberFormat="1" applyFont="1" applyFill="1" applyBorder="1" applyAlignment="1">
      <alignment horizontal="right"/>
    </xf>
    <xf numFmtId="0" fontId="24" fillId="16" borderId="12" xfId="0" applyFont="1" applyFill="1" applyBorder="1" applyAlignment="1">
      <alignment horizontal="left" vertical="center" wrapText="1"/>
    </xf>
    <xf numFmtId="49" fontId="24" fillId="16" borderId="10" xfId="0" applyNumberFormat="1" applyFont="1" applyFill="1" applyBorder="1" applyAlignment="1">
      <alignment horizontal="center"/>
    </xf>
    <xf numFmtId="49" fontId="24" fillId="16" borderId="10" xfId="0" applyNumberFormat="1" applyFont="1" applyFill="1" applyBorder="1" applyAlignment="1">
      <alignment horizontal="center" vertical="center"/>
    </xf>
    <xf numFmtId="49" fontId="24" fillId="16" borderId="11" xfId="0" applyNumberFormat="1" applyFont="1" applyFill="1" applyBorder="1" applyAlignment="1">
      <alignment horizontal="center"/>
    </xf>
    <xf numFmtId="49" fontId="24" fillId="16" borderId="12" xfId="0" applyNumberFormat="1" applyFont="1" applyFill="1" applyBorder="1" applyAlignment="1">
      <alignment horizontal="center" vertical="center"/>
    </xf>
    <xf numFmtId="0" fontId="24" fillId="16" borderId="10" xfId="0" applyFont="1" applyFill="1" applyBorder="1" applyAlignment="1">
      <alignment wrapText="1"/>
    </xf>
    <xf numFmtId="1" fontId="24" fillId="16" borderId="10" xfId="0" applyNumberFormat="1" applyFont="1" applyFill="1" applyBorder="1" applyAlignment="1">
      <alignment horizontal="center"/>
    </xf>
    <xf numFmtId="2" fontId="22" fillId="16" borderId="10" xfId="0" applyNumberFormat="1" applyFont="1" applyFill="1" applyBorder="1" applyAlignment="1" applyProtection="1">
      <alignment horizontal="right" vertical="top" wrapText="1"/>
      <protection/>
    </xf>
    <xf numFmtId="0" fontId="24" fillId="16" borderId="15" xfId="0" applyFont="1" applyFill="1" applyBorder="1" applyAlignment="1">
      <alignment horizontal="left" wrapText="1"/>
    </xf>
    <xf numFmtId="0" fontId="24" fillId="16" borderId="10" xfId="0" applyFont="1" applyFill="1" applyBorder="1" applyAlignment="1">
      <alignment horizontal="left" wrapText="1"/>
    </xf>
    <xf numFmtId="4" fontId="24" fillId="16" borderId="10" xfId="0" applyNumberFormat="1" applyFont="1" applyFill="1" applyBorder="1" applyAlignment="1">
      <alignment horizontal="center" vertical="center"/>
    </xf>
    <xf numFmtId="43" fontId="41" fillId="16" borderId="10" xfId="61" applyFont="1" applyFill="1" applyBorder="1" applyAlignment="1">
      <alignment horizontal="right" wrapText="1"/>
    </xf>
    <xf numFmtId="4" fontId="0" fillId="0" borderId="0" xfId="0" applyNumberFormat="1" applyFill="1" applyAlignment="1">
      <alignment wrapText="1"/>
    </xf>
    <xf numFmtId="4" fontId="0" fillId="0" borderId="10" xfId="0" applyNumberFormat="1" applyFont="1" applyBorder="1" applyAlignment="1">
      <alignment horizontal="left" vertical="center" wrapText="1"/>
    </xf>
    <xf numFmtId="4" fontId="34" fillId="8" borderId="18" xfId="0" applyNumberFormat="1" applyFont="1" applyFill="1" applyBorder="1" applyAlignment="1">
      <alignment wrapText="1"/>
    </xf>
    <xf numFmtId="4" fontId="34" fillId="8" borderId="10" xfId="0" applyNumberFormat="1" applyFont="1" applyFill="1" applyBorder="1" applyAlignment="1">
      <alignment horizontal="center" wrapText="1"/>
    </xf>
    <xf numFmtId="4" fontId="34" fillId="26" borderId="13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0" fillId="28" borderId="15" xfId="0" applyNumberFormat="1" applyFont="1" applyFill="1" applyBorder="1" applyAlignment="1">
      <alignment horizontal="right" wrapText="1"/>
    </xf>
    <xf numFmtId="4" fontId="24" fillId="29" borderId="10" xfId="0" applyNumberFormat="1" applyFont="1" applyFill="1" applyBorder="1" applyAlignment="1">
      <alignment horizontal="right"/>
    </xf>
    <xf numFmtId="4" fontId="24" fillId="29" borderId="10" xfId="0" applyNumberFormat="1" applyFont="1" applyFill="1" applyBorder="1" applyAlignment="1">
      <alignment horizontal="center" vertical="center"/>
    </xf>
    <xf numFmtId="0" fontId="24" fillId="29" borderId="0" xfId="0" applyFont="1" applyFill="1" applyAlignment="1">
      <alignment horizontal="left"/>
    </xf>
    <xf numFmtId="4" fontId="24" fillId="29" borderId="0" xfId="0" applyNumberFormat="1" applyFont="1" applyFill="1" applyAlignment="1">
      <alignment horizontal="right"/>
    </xf>
    <xf numFmtId="0" fontId="24" fillId="29" borderId="10" xfId="0" applyFont="1" applyFill="1" applyBorder="1" applyAlignment="1">
      <alignment wrapText="1"/>
    </xf>
    <xf numFmtId="49" fontId="24" fillId="29" borderId="10" xfId="0" applyNumberFormat="1" applyFont="1" applyFill="1" applyBorder="1" applyAlignment="1">
      <alignment horizontal="center"/>
    </xf>
    <xf numFmtId="49" fontId="24" fillId="29" borderId="10" xfId="0" applyNumberFormat="1" applyFont="1" applyFill="1" applyBorder="1" applyAlignment="1">
      <alignment horizontal="center" vertical="center"/>
    </xf>
    <xf numFmtId="1" fontId="24" fillId="29" borderId="10" xfId="0" applyNumberFormat="1" applyFont="1" applyFill="1" applyBorder="1" applyAlignment="1">
      <alignment horizontal="center"/>
    </xf>
    <xf numFmtId="2" fontId="22" fillId="29" borderId="10" xfId="0" applyNumberFormat="1" applyFont="1" applyFill="1" applyBorder="1" applyAlignment="1" applyProtection="1">
      <alignment horizontal="right" vertical="top" wrapText="1"/>
      <protection/>
    </xf>
    <xf numFmtId="0" fontId="24" fillId="29" borderId="10" xfId="0" applyFont="1" applyFill="1" applyBorder="1" applyAlignment="1">
      <alignment vertical="center" wrapText="1"/>
    </xf>
    <xf numFmtId="0" fontId="27" fillId="29" borderId="14" xfId="0" applyFont="1" applyFill="1" applyBorder="1" applyAlignment="1">
      <alignment horizontal="left" vertical="center" wrapText="1"/>
    </xf>
    <xf numFmtId="4" fontId="24" fillId="29" borderId="10" xfId="0" applyNumberFormat="1" applyFont="1" applyFill="1" applyBorder="1" applyAlignment="1">
      <alignment vertical="center"/>
    </xf>
    <xf numFmtId="49" fontId="24" fillId="29" borderId="14" xfId="0" applyNumberFormat="1" applyFont="1" applyFill="1" applyBorder="1" applyAlignment="1">
      <alignment horizontal="center"/>
    </xf>
    <xf numFmtId="4" fontId="24" fillId="29" borderId="10" xfId="0" applyNumberFormat="1" applyFont="1" applyFill="1" applyBorder="1" applyAlignment="1">
      <alignment horizontal="right" vertical="center"/>
    </xf>
    <xf numFmtId="43" fontId="0" fillId="30" borderId="10" xfId="61" applyFont="1" applyFill="1" applyBorder="1" applyAlignment="1">
      <alignment/>
    </xf>
    <xf numFmtId="4" fontId="0" fillId="30" borderId="15" xfId="0" applyNumberFormat="1" applyFont="1" applyFill="1" applyBorder="1" applyAlignment="1">
      <alignment/>
    </xf>
    <xf numFmtId="49" fontId="21" fillId="30" borderId="10" xfId="0" applyNumberFormat="1" applyFon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11" borderId="11" xfId="0" applyFont="1" applyFill="1" applyBorder="1" applyAlignment="1">
      <alignment horizontal="center" vertical="center"/>
    </xf>
    <xf numFmtId="0" fontId="0" fillId="11" borderId="13" xfId="0" applyFont="1" applyFill="1" applyBorder="1" applyAlignment="1">
      <alignment horizontal="center" vertical="center"/>
    </xf>
    <xf numFmtId="3" fontId="0" fillId="25" borderId="11" xfId="0" applyNumberFormat="1" applyFont="1" applyFill="1" applyBorder="1" applyAlignment="1">
      <alignment horizontal="center" wrapText="1"/>
    </xf>
    <xf numFmtId="3" fontId="0" fillId="25" borderId="13" xfId="0" applyNumberFormat="1" applyFont="1" applyFill="1" applyBorder="1" applyAlignment="1">
      <alignment horizont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3" fontId="34" fillId="21" borderId="15" xfId="0" applyNumberFormat="1" applyFont="1" applyFill="1" applyBorder="1" applyAlignment="1">
      <alignment horizontal="center" wrapText="1"/>
    </xf>
    <xf numFmtId="3" fontId="34" fillId="21" borderId="18" xfId="0" applyNumberFormat="1" applyFont="1" applyFill="1" applyBorder="1" applyAlignment="1">
      <alignment horizontal="center" wrapText="1"/>
    </xf>
    <xf numFmtId="3" fontId="34" fillId="21" borderId="14" xfId="0" applyNumberFormat="1" applyFont="1" applyFill="1" applyBorder="1" applyAlignment="1">
      <alignment horizontal="center" wrapText="1"/>
    </xf>
    <xf numFmtId="3" fontId="0" fillId="25" borderId="11" xfId="0" applyNumberFormat="1" applyFill="1" applyBorder="1" applyAlignment="1">
      <alignment horizontal="center" wrapText="1"/>
    </xf>
    <xf numFmtId="3" fontId="0" fillId="25" borderId="13" xfId="0" applyNumberFormat="1" applyFill="1" applyBorder="1" applyAlignment="1">
      <alignment horizontal="center" wrapText="1"/>
    </xf>
    <xf numFmtId="4" fontId="0" fillId="26" borderId="11" xfId="61" applyNumberFormat="1" applyFont="1" applyFill="1" applyBorder="1" applyAlignment="1">
      <alignment horizontal="center" wrapText="1"/>
    </xf>
    <xf numFmtId="4" fontId="0" fillId="26" borderId="13" xfId="61" applyNumberFormat="1" applyFont="1" applyFill="1" applyBorder="1" applyAlignment="1">
      <alignment horizontal="center" wrapText="1"/>
    </xf>
    <xf numFmtId="0" fontId="34" fillId="18" borderId="11" xfId="0" applyFont="1" applyFill="1" applyBorder="1" applyAlignment="1">
      <alignment horizontal="center" wrapText="1"/>
    </xf>
    <xf numFmtId="0" fontId="34" fillId="18" borderId="12" xfId="0" applyFont="1" applyFill="1" applyBorder="1" applyAlignment="1">
      <alignment horizontal="center" wrapText="1"/>
    </xf>
    <xf numFmtId="3" fontId="34" fillId="15" borderId="15" xfId="0" applyNumberFormat="1" applyFont="1" applyFill="1" applyBorder="1" applyAlignment="1">
      <alignment horizontal="center" wrapText="1"/>
    </xf>
    <xf numFmtId="3" fontId="34" fillId="15" borderId="18" xfId="0" applyNumberFormat="1" applyFont="1" applyFill="1" applyBorder="1" applyAlignment="1">
      <alignment horizontal="center" wrapText="1"/>
    </xf>
    <xf numFmtId="3" fontId="34" fillId="15" borderId="14" xfId="0" applyNumberFormat="1" applyFont="1" applyFill="1" applyBorder="1" applyAlignment="1">
      <alignment horizontal="center" wrapText="1"/>
    </xf>
    <xf numFmtId="4" fontId="23" fillId="3" borderId="11" xfId="0" applyNumberFormat="1" applyFont="1" applyFill="1" applyBorder="1" applyAlignment="1">
      <alignment horizontal="center"/>
    </xf>
    <xf numFmtId="4" fontId="23" fillId="3" borderId="13" xfId="0" applyNumberFormat="1" applyFont="1" applyFill="1" applyBorder="1" applyAlignment="1">
      <alignment horizontal="center"/>
    </xf>
    <xf numFmtId="3" fontId="24" fillId="25" borderId="11" xfId="0" applyNumberFormat="1" applyFont="1" applyFill="1" applyBorder="1" applyAlignment="1">
      <alignment horizontal="center"/>
    </xf>
    <xf numFmtId="3" fontId="24" fillId="25" borderId="13" xfId="0" applyNumberFormat="1" applyFont="1" applyFill="1" applyBorder="1" applyAlignment="1">
      <alignment horizontal="center"/>
    </xf>
    <xf numFmtId="0" fontId="0" fillId="26" borderId="12" xfId="0" applyFill="1" applyBorder="1" applyAlignment="1">
      <alignment horizontal="center" wrapText="1"/>
    </xf>
    <xf numFmtId="0" fontId="0" fillId="26" borderId="13" xfId="0" applyFill="1" applyBorder="1" applyAlignment="1">
      <alignment horizontal="center" wrapText="1"/>
    </xf>
    <xf numFmtId="0" fontId="0" fillId="26" borderId="11" xfId="0" applyFill="1" applyBorder="1" applyAlignment="1">
      <alignment horizontal="center"/>
    </xf>
    <xf numFmtId="0" fontId="0" fillId="26" borderId="13" xfId="0" applyFill="1" applyBorder="1" applyAlignment="1">
      <alignment horizontal="center"/>
    </xf>
    <xf numFmtId="3" fontId="34" fillId="14" borderId="15" xfId="0" applyNumberFormat="1" applyFont="1" applyFill="1" applyBorder="1" applyAlignment="1">
      <alignment horizontal="center" wrapText="1"/>
    </xf>
    <xf numFmtId="3" fontId="34" fillId="14" borderId="18" xfId="0" applyNumberFormat="1" applyFont="1" applyFill="1" applyBorder="1" applyAlignment="1">
      <alignment horizontal="center" wrapText="1"/>
    </xf>
    <xf numFmtId="3" fontId="34" fillId="14" borderId="14" xfId="0" applyNumberFormat="1" applyFont="1" applyFill="1" applyBorder="1" applyAlignment="1">
      <alignment horizontal="center" wrapText="1"/>
    </xf>
    <xf numFmtId="4" fontId="0" fillId="26" borderId="12" xfId="0" applyNumberFormat="1" applyFill="1" applyBorder="1" applyAlignment="1">
      <alignment horizontal="center"/>
    </xf>
    <xf numFmtId="4" fontId="0" fillId="26" borderId="13" xfId="0" applyNumberFormat="1" applyFill="1" applyBorder="1" applyAlignment="1">
      <alignment horizontal="center"/>
    </xf>
    <xf numFmtId="3" fontId="34" fillId="25" borderId="36" xfId="0" applyNumberFormat="1" applyFont="1" applyFill="1" applyBorder="1" applyAlignment="1">
      <alignment horizontal="center" vertical="center" wrapText="1"/>
    </xf>
    <xf numFmtId="3" fontId="34" fillId="25" borderId="18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horizontal="left" vertical="center" wrapText="1"/>
    </xf>
    <xf numFmtId="3" fontId="0" fillId="0" borderId="29" xfId="0" applyNumberFormat="1" applyFont="1" applyFill="1" applyBorder="1" applyAlignment="1">
      <alignment horizontal="left" vertical="center" wrapText="1"/>
    </xf>
    <xf numFmtId="3" fontId="0" fillId="0" borderId="16" xfId="0" applyNumberFormat="1" applyFont="1" applyFill="1" applyBorder="1" applyAlignment="1">
      <alignment horizontal="left" vertical="center" wrapText="1"/>
    </xf>
    <xf numFmtId="3" fontId="34" fillId="3" borderId="37" xfId="0" applyNumberFormat="1" applyFont="1" applyFill="1" applyBorder="1" applyAlignment="1">
      <alignment horizontal="center" wrapText="1"/>
    </xf>
    <xf numFmtId="3" fontId="34" fillId="3" borderId="20" xfId="0" applyNumberFormat="1" applyFont="1" applyFill="1" applyBorder="1" applyAlignment="1">
      <alignment horizontal="center" wrapText="1"/>
    </xf>
    <xf numFmtId="3" fontId="34" fillId="3" borderId="19" xfId="0" applyNumberFormat="1" applyFont="1" applyFill="1" applyBorder="1" applyAlignment="1">
      <alignment horizontal="center" wrapText="1"/>
    </xf>
    <xf numFmtId="3" fontId="34" fillId="0" borderId="15" xfId="0" applyNumberFormat="1" applyFont="1" applyFill="1" applyBorder="1" applyAlignment="1">
      <alignment horizontal="center" vertical="center" wrapText="1"/>
    </xf>
    <xf numFmtId="3" fontId="34" fillId="0" borderId="18" xfId="0" applyNumberFormat="1" applyFont="1" applyFill="1" applyBorder="1" applyAlignment="1">
      <alignment horizontal="center" vertical="center" wrapText="1"/>
    </xf>
    <xf numFmtId="3" fontId="34" fillId="0" borderId="14" xfId="0" applyNumberFormat="1" applyFont="1" applyFill="1" applyBorder="1" applyAlignment="1">
      <alignment horizontal="center" vertical="center" wrapText="1"/>
    </xf>
    <xf numFmtId="3" fontId="34" fillId="0" borderId="15" xfId="0" applyNumberFormat="1" applyFont="1" applyFill="1" applyBorder="1" applyAlignment="1">
      <alignment horizontal="center" wrapText="1"/>
    </xf>
    <xf numFmtId="3" fontId="34" fillId="0" borderId="14" xfId="0" applyNumberFormat="1" applyFont="1" applyFill="1" applyBorder="1" applyAlignment="1">
      <alignment horizontal="center" wrapText="1"/>
    </xf>
    <xf numFmtId="3" fontId="34" fillId="24" borderId="15" xfId="0" applyNumberFormat="1" applyFont="1" applyFill="1" applyBorder="1" applyAlignment="1">
      <alignment horizontal="center" wrapText="1"/>
    </xf>
    <xf numFmtId="3" fontId="34" fillId="24" borderId="18" xfId="0" applyNumberFormat="1" applyFont="1" applyFill="1" applyBorder="1" applyAlignment="1">
      <alignment horizontal="center" wrapText="1"/>
    </xf>
    <xf numFmtId="3" fontId="34" fillId="24" borderId="14" xfId="0" applyNumberFormat="1" applyFont="1" applyFill="1" applyBorder="1" applyAlignment="1">
      <alignment horizont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3" fontId="34" fillId="24" borderId="29" xfId="0" applyNumberFormat="1" applyFont="1" applyFill="1" applyBorder="1" applyAlignment="1">
      <alignment horizontal="left" wrapText="1"/>
    </xf>
    <xf numFmtId="3" fontId="34" fillId="24" borderId="21" xfId="0" applyNumberFormat="1" applyFont="1" applyFill="1" applyBorder="1" applyAlignment="1">
      <alignment horizontal="left" wrapText="1"/>
    </xf>
    <xf numFmtId="4" fontId="34" fillId="0" borderId="15" xfId="0" applyNumberFormat="1" applyFont="1" applyFill="1" applyBorder="1" applyAlignment="1">
      <alignment horizontal="center" vertical="center" wrapText="1"/>
    </xf>
    <xf numFmtId="4" fontId="34" fillId="0" borderId="18" xfId="0" applyNumberFormat="1" applyFont="1" applyFill="1" applyBorder="1" applyAlignment="1">
      <alignment horizontal="center" vertical="center" wrapText="1"/>
    </xf>
    <xf numFmtId="4" fontId="23" fillId="3" borderId="11" xfId="0" applyNumberFormat="1" applyFont="1" applyFill="1" applyBorder="1" applyAlignment="1">
      <alignment horizontal="left" wrapText="1"/>
    </xf>
    <xf numFmtId="4" fontId="23" fillId="3" borderId="13" xfId="0" applyNumberFormat="1" applyFont="1" applyFill="1" applyBorder="1" applyAlignment="1">
      <alignment horizontal="left" wrapText="1"/>
    </xf>
    <xf numFmtId="4" fontId="23" fillId="3" borderId="11" xfId="0" applyNumberFormat="1" applyFont="1" applyFill="1" applyBorder="1" applyAlignment="1">
      <alignment horizontal="center" wrapText="1"/>
    </xf>
    <xf numFmtId="4" fontId="23" fillId="3" borderId="13" xfId="0" applyNumberFormat="1" applyFont="1" applyFill="1" applyBorder="1" applyAlignment="1">
      <alignment horizont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4" fontId="23" fillId="3" borderId="11" xfId="0" applyNumberFormat="1" applyFont="1" applyFill="1" applyBorder="1" applyAlignment="1">
      <alignment horizontal="center" vertical="center" wrapText="1"/>
    </xf>
    <xf numFmtId="4" fontId="23" fillId="3" borderId="13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4" fontId="49" fillId="0" borderId="15" xfId="0" applyNumberFormat="1" applyFont="1" applyFill="1" applyBorder="1" applyAlignment="1">
      <alignment horizontal="left" wrapText="1"/>
    </xf>
    <xf numFmtId="4" fontId="49" fillId="0" borderId="18" xfId="0" applyNumberFormat="1" applyFont="1" applyFill="1" applyBorder="1" applyAlignment="1">
      <alignment horizontal="left" wrapText="1"/>
    </xf>
    <xf numFmtId="4" fontId="49" fillId="0" borderId="14" xfId="0" applyNumberFormat="1" applyFont="1" applyFill="1" applyBorder="1" applyAlignment="1">
      <alignment horizontal="left" wrapText="1"/>
    </xf>
    <xf numFmtId="4" fontId="49" fillId="0" borderId="15" xfId="0" applyNumberFormat="1" applyFont="1" applyFill="1" applyBorder="1" applyAlignment="1">
      <alignment horizontal="center" wrapText="1"/>
    </xf>
    <xf numFmtId="4" fontId="49" fillId="0" borderId="18" xfId="0" applyNumberFormat="1" applyFont="1" applyFill="1" applyBorder="1" applyAlignment="1">
      <alignment horizontal="center" wrapText="1"/>
    </xf>
    <xf numFmtId="3" fontId="49" fillId="0" borderId="15" xfId="0" applyNumberFormat="1" applyFont="1" applyFill="1" applyBorder="1" applyAlignment="1">
      <alignment horizontal="center" wrapText="1"/>
    </xf>
    <xf numFmtId="3" fontId="49" fillId="0" borderId="18" xfId="0" applyNumberFormat="1" applyFont="1" applyFill="1" applyBorder="1" applyAlignment="1">
      <alignment horizont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3" fontId="34" fillId="9" borderId="15" xfId="0" applyNumberFormat="1" applyFont="1" applyFill="1" applyBorder="1" applyAlignment="1">
      <alignment horizontal="center" wrapText="1"/>
    </xf>
    <xf numFmtId="3" fontId="34" fillId="9" borderId="18" xfId="0" applyNumberFormat="1" applyFont="1" applyFill="1" applyBorder="1" applyAlignment="1">
      <alignment horizontal="center" wrapText="1"/>
    </xf>
    <xf numFmtId="3" fontId="34" fillId="9" borderId="14" xfId="0" applyNumberFormat="1" applyFont="1" applyFill="1" applyBorder="1" applyAlignment="1">
      <alignment horizontal="center" wrapText="1"/>
    </xf>
    <xf numFmtId="3" fontId="34" fillId="0" borderId="29" xfId="0" applyNumberFormat="1" applyFont="1" applyFill="1" applyBorder="1" applyAlignment="1">
      <alignment horizontal="center" vertical="center" wrapText="1"/>
    </xf>
    <xf numFmtId="3" fontId="34" fillId="0" borderId="30" xfId="0" applyNumberFormat="1" applyFont="1" applyFill="1" applyBorder="1" applyAlignment="1">
      <alignment horizontal="center" vertical="center" wrapText="1"/>
    </xf>
    <xf numFmtId="3" fontId="34" fillId="0" borderId="2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3" fontId="34" fillId="19" borderId="10" xfId="0" applyNumberFormat="1" applyFont="1" applyFill="1" applyBorder="1" applyAlignment="1">
      <alignment horizontal="center" wrapText="1"/>
    </xf>
    <xf numFmtId="3" fontId="34" fillId="0" borderId="18" xfId="0" applyNumberFormat="1" applyFont="1" applyFill="1" applyBorder="1" applyAlignment="1">
      <alignment horizontal="center" wrapText="1"/>
    </xf>
    <xf numFmtId="3" fontId="34" fillId="3" borderId="15" xfId="0" applyNumberFormat="1" applyFont="1" applyFill="1" applyBorder="1" applyAlignment="1">
      <alignment horizontal="center" wrapText="1"/>
    </xf>
    <xf numFmtId="3" fontId="34" fillId="3" borderId="18" xfId="0" applyNumberFormat="1" applyFont="1" applyFill="1" applyBorder="1" applyAlignment="1">
      <alignment horizontal="center" wrapText="1"/>
    </xf>
    <xf numFmtId="3" fontId="34" fillId="3" borderId="14" xfId="0" applyNumberFormat="1" applyFont="1" applyFill="1" applyBorder="1" applyAlignment="1">
      <alignment horizontal="center" wrapText="1"/>
    </xf>
    <xf numFmtId="3" fontId="34" fillId="0" borderId="16" xfId="0" applyNumberFormat="1" applyFont="1" applyFill="1" applyBorder="1" applyAlignment="1">
      <alignment horizontal="center" vertical="center" wrapText="1"/>
    </xf>
    <xf numFmtId="3" fontId="34" fillId="0" borderId="20" xfId="0" applyNumberFormat="1" applyFont="1" applyFill="1" applyBorder="1" applyAlignment="1">
      <alignment horizontal="center" vertical="center" wrapText="1"/>
    </xf>
    <xf numFmtId="3" fontId="34" fillId="0" borderId="19" xfId="0" applyNumberFormat="1" applyFont="1" applyFill="1" applyBorder="1" applyAlignment="1">
      <alignment horizontal="center" vertical="center" wrapText="1"/>
    </xf>
    <xf numFmtId="3" fontId="34" fillId="10" borderId="15" xfId="0" applyNumberFormat="1" applyFont="1" applyFill="1" applyBorder="1" applyAlignment="1">
      <alignment horizontal="center" wrapText="1"/>
    </xf>
    <xf numFmtId="3" fontId="0" fillId="10" borderId="18" xfId="0" applyNumberFormat="1" applyFont="1" applyFill="1" applyBorder="1" applyAlignment="1">
      <alignment horizontal="center" wrapText="1"/>
    </xf>
    <xf numFmtId="3" fontId="0" fillId="10" borderId="14" xfId="0" applyNumberFormat="1" applyFont="1" applyFill="1" applyBorder="1" applyAlignment="1">
      <alignment horizontal="center" wrapText="1"/>
    </xf>
    <xf numFmtId="0" fontId="34" fillId="0" borderId="0" xfId="0" applyFont="1" applyAlignment="1">
      <alignment horizontal="left" wrapText="1"/>
    </xf>
    <xf numFmtId="0" fontId="34" fillId="0" borderId="10" xfId="0" applyFont="1" applyBorder="1" applyAlignment="1">
      <alignment horizontal="center" vertical="center" wrapText="1"/>
    </xf>
    <xf numFmtId="3" fontId="34" fillId="0" borderId="38" xfId="0" applyNumberFormat="1" applyFont="1" applyFill="1" applyBorder="1" applyAlignment="1">
      <alignment horizontal="center" vertical="center" wrapText="1"/>
    </xf>
    <xf numFmtId="3" fontId="34" fillId="0" borderId="39" xfId="0" applyNumberFormat="1" applyFont="1" applyFill="1" applyBorder="1" applyAlignment="1">
      <alignment horizontal="center" vertical="center" wrapText="1"/>
    </xf>
    <xf numFmtId="3" fontId="34" fillId="0" borderId="40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wrapText="1"/>
    </xf>
    <xf numFmtId="0" fontId="49" fillId="0" borderId="18" xfId="0" applyFont="1" applyFill="1" applyBorder="1" applyAlignment="1">
      <alignment horizontal="center" wrapText="1"/>
    </xf>
    <xf numFmtId="3" fontId="34" fillId="0" borderId="15" xfId="0" applyNumberFormat="1" applyFont="1" applyFill="1" applyBorder="1" applyAlignment="1">
      <alignment horizontal="left" wrapText="1"/>
    </xf>
    <xf numFmtId="3" fontId="34" fillId="0" borderId="14" xfId="0" applyNumberFormat="1" applyFont="1" applyFill="1" applyBorder="1" applyAlignment="1">
      <alignment horizontal="left" wrapText="1"/>
    </xf>
    <xf numFmtId="49" fontId="21" fillId="24" borderId="41" xfId="0" applyNumberFormat="1" applyFont="1" applyFill="1" applyBorder="1" applyAlignment="1">
      <alignment horizontal="center"/>
    </xf>
    <xf numFmtId="49" fontId="21" fillId="24" borderId="42" xfId="0" applyNumberFormat="1" applyFont="1" applyFill="1" applyBorder="1" applyAlignment="1">
      <alignment horizontal="center"/>
    </xf>
    <xf numFmtId="12" fontId="0" fillId="0" borderId="11" xfId="0" applyNumberFormat="1" applyFont="1" applyBorder="1" applyAlignment="1">
      <alignment horizontal="center" vertical="center" wrapText="1"/>
    </xf>
    <xf numFmtId="12" fontId="0" fillId="0" borderId="13" xfId="0" applyNumberFormat="1" applyFont="1" applyBorder="1" applyAlignment="1">
      <alignment horizontal="center" vertical="center" wrapText="1"/>
    </xf>
    <xf numFmtId="3" fontId="34" fillId="26" borderId="15" xfId="0" applyNumberFormat="1" applyFont="1" applyFill="1" applyBorder="1" applyAlignment="1">
      <alignment horizontal="center" wrapText="1"/>
    </xf>
    <xf numFmtId="3" fontId="34" fillId="26" borderId="18" xfId="0" applyNumberFormat="1" applyFont="1" applyFill="1" applyBorder="1" applyAlignment="1">
      <alignment horizontal="center" wrapText="1"/>
    </xf>
    <xf numFmtId="3" fontId="34" fillId="26" borderId="14" xfId="0" applyNumberFormat="1" applyFont="1" applyFill="1" applyBorder="1" applyAlignment="1">
      <alignment horizontal="center" wrapText="1"/>
    </xf>
    <xf numFmtId="49" fontId="21" fillId="24" borderId="11" xfId="0" applyNumberFormat="1" applyFont="1" applyFill="1" applyBorder="1" applyAlignment="1">
      <alignment horizontal="center"/>
    </xf>
    <xf numFmtId="49" fontId="21" fillId="24" borderId="13" xfId="0" applyNumberFormat="1" applyFont="1" applyFill="1" applyBorder="1" applyAlignment="1">
      <alignment horizontal="center"/>
    </xf>
    <xf numFmtId="3" fontId="34" fillId="8" borderId="15" xfId="0" applyNumberFormat="1" applyFont="1" applyFill="1" applyBorder="1" applyAlignment="1">
      <alignment horizontal="left" wrapText="1"/>
    </xf>
    <xf numFmtId="3" fontId="34" fillId="8" borderId="18" xfId="0" applyNumberFormat="1" applyFont="1" applyFill="1" applyBorder="1" applyAlignment="1">
      <alignment horizontal="left" wrapText="1"/>
    </xf>
    <xf numFmtId="3" fontId="34" fillId="8" borderId="14" xfId="0" applyNumberFormat="1" applyFont="1" applyFill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3" fontId="0" fillId="0" borderId="11" xfId="0" applyNumberFormat="1" applyBorder="1" applyAlignment="1">
      <alignment horizontal="center" vertical="center" wrapText="1"/>
    </xf>
    <xf numFmtId="43" fontId="0" fillId="0" borderId="13" xfId="0" applyNumberFormat="1" applyFont="1" applyBorder="1" applyAlignment="1">
      <alignment horizontal="center" vertical="center" wrapText="1"/>
    </xf>
    <xf numFmtId="49" fontId="21" fillId="24" borderId="11" xfId="0" applyNumberFormat="1" applyFont="1" applyFill="1" applyBorder="1" applyAlignment="1">
      <alignment horizontal="left"/>
    </xf>
    <xf numFmtId="49" fontId="21" fillId="24" borderId="13" xfId="0" applyNumberFormat="1" applyFont="1" applyFill="1" applyBorder="1" applyAlignment="1">
      <alignment horizontal="left"/>
    </xf>
    <xf numFmtId="0" fontId="0" fillId="0" borderId="4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left" wrapText="1"/>
    </xf>
    <xf numFmtId="0" fontId="27" fillId="24" borderId="14" xfId="0" applyFont="1" applyFill="1" applyBorder="1" applyAlignment="1">
      <alignment horizontal="left" wrapText="1"/>
    </xf>
    <xf numFmtId="49" fontId="24" fillId="0" borderId="11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left" wrapText="1"/>
    </xf>
    <xf numFmtId="0" fontId="27" fillId="24" borderId="15" xfId="0" applyFont="1" applyFill="1" applyBorder="1" applyAlignment="1">
      <alignment horizontal="left" vertical="center" wrapText="1"/>
    </xf>
    <xf numFmtId="0" fontId="27" fillId="24" borderId="14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wrapText="1"/>
    </xf>
    <xf numFmtId="0" fontId="27" fillId="24" borderId="14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left" wrapText="1"/>
    </xf>
    <xf numFmtId="0" fontId="24" fillId="0" borderId="13" xfId="0" applyFont="1" applyFill="1" applyBorder="1" applyAlignment="1">
      <alignment horizontal="left" wrapText="1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left" vertical="center"/>
    </xf>
    <xf numFmtId="49" fontId="24" fillId="0" borderId="12" xfId="0" applyNumberFormat="1" applyFont="1" applyFill="1" applyBorder="1" applyAlignment="1">
      <alignment horizontal="left" vertical="center"/>
    </xf>
    <xf numFmtId="49" fontId="24" fillId="0" borderId="13" xfId="0" applyNumberFormat="1" applyFont="1" applyFill="1" applyBorder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49" fontId="24" fillId="0" borderId="13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49" fontId="24" fillId="10" borderId="11" xfId="0" applyNumberFormat="1" applyFont="1" applyFill="1" applyBorder="1" applyAlignment="1">
      <alignment horizontal="center" vertical="center"/>
    </xf>
    <xf numFmtId="49" fontId="24" fillId="10" borderId="13" xfId="0" applyNumberFormat="1" applyFont="1" applyFill="1" applyBorder="1" applyAlignment="1">
      <alignment horizontal="center" vertical="center"/>
    </xf>
    <xf numFmtId="0" fontId="24" fillId="10" borderId="10" xfId="0" applyFont="1" applyFill="1" applyBorder="1" applyAlignment="1">
      <alignment horizontal="left" wrapText="1"/>
    </xf>
    <xf numFmtId="49" fontId="24" fillId="10" borderId="10" xfId="0" applyNumberFormat="1" applyFont="1" applyFill="1" applyBorder="1" applyAlignment="1">
      <alignment horizontal="center"/>
    </xf>
    <xf numFmtId="0" fontId="24" fillId="10" borderId="10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4" fillId="2" borderId="13" xfId="0" applyFont="1" applyFill="1" applyBorder="1" applyAlignment="1">
      <alignment horizontal="center" wrapText="1"/>
    </xf>
    <xf numFmtId="49" fontId="24" fillId="2" borderId="11" xfId="0" applyNumberFormat="1" applyFont="1" applyFill="1" applyBorder="1" applyAlignment="1">
      <alignment horizontal="center" vertical="center"/>
    </xf>
    <xf numFmtId="49" fontId="24" fillId="2" borderId="12" xfId="0" applyNumberFormat="1" applyFont="1" applyFill="1" applyBorder="1" applyAlignment="1">
      <alignment horizontal="center" vertical="center"/>
    </xf>
    <xf numFmtId="49" fontId="24" fillId="2" borderId="13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wrapText="1"/>
    </xf>
    <xf numFmtId="49" fontId="24" fillId="15" borderId="11" xfId="0" applyNumberFormat="1" applyFont="1" applyFill="1" applyBorder="1" applyAlignment="1">
      <alignment horizontal="center" vertical="center"/>
    </xf>
    <xf numFmtId="49" fontId="24" fillId="15" borderId="12" xfId="0" applyNumberFormat="1" applyFont="1" applyFill="1" applyBorder="1" applyAlignment="1">
      <alignment horizontal="center" vertical="center"/>
    </xf>
    <xf numFmtId="49" fontId="24" fillId="15" borderId="13" xfId="0" applyNumberFormat="1" applyFont="1" applyFill="1" applyBorder="1" applyAlignment="1">
      <alignment horizontal="center" vertical="center"/>
    </xf>
    <xf numFmtId="0" fontId="24" fillId="15" borderId="11" xfId="0" applyFont="1" applyFill="1" applyBorder="1" applyAlignment="1">
      <alignment horizontal="center" vertical="center"/>
    </xf>
    <xf numFmtId="0" fontId="24" fillId="15" borderId="12" xfId="0" applyFont="1" applyFill="1" applyBorder="1" applyAlignment="1">
      <alignment horizontal="center" vertical="center"/>
    </xf>
    <xf numFmtId="0" fontId="24" fillId="15" borderId="13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left" wrapText="1"/>
    </xf>
    <xf numFmtId="49" fontId="24" fillId="25" borderId="10" xfId="0" applyNumberFormat="1" applyFont="1" applyFill="1" applyBorder="1" applyAlignment="1">
      <alignment horizontal="center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left" wrapText="1"/>
    </xf>
    <xf numFmtId="0" fontId="24" fillId="25" borderId="13" xfId="0" applyFont="1" applyFill="1" applyBorder="1" applyAlignment="1">
      <alignment horizontal="left" wrapText="1"/>
    </xf>
    <xf numFmtId="49" fontId="24" fillId="25" borderId="11" xfId="0" applyNumberFormat="1" applyFont="1" applyFill="1" applyBorder="1" applyAlignment="1">
      <alignment horizontal="center"/>
    </xf>
    <xf numFmtId="49" fontId="24" fillId="25" borderId="12" xfId="0" applyNumberFormat="1" applyFont="1" applyFill="1" applyBorder="1" applyAlignment="1">
      <alignment horizontal="center"/>
    </xf>
    <xf numFmtId="49" fontId="24" fillId="25" borderId="13" xfId="0" applyNumberFormat="1" applyFont="1" applyFill="1" applyBorder="1" applyAlignment="1">
      <alignment horizontal="center"/>
    </xf>
    <xf numFmtId="0" fontId="24" fillId="25" borderId="12" xfId="0" applyFont="1" applyFill="1" applyBorder="1" applyAlignment="1">
      <alignment horizontal="left" wrapText="1"/>
    </xf>
    <xf numFmtId="0" fontId="24" fillId="25" borderId="10" xfId="0" applyFont="1" applyFill="1" applyBorder="1" applyAlignment="1">
      <alignment horizontal="center" vertical="top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left" wrapText="1"/>
    </xf>
    <xf numFmtId="0" fontId="24" fillId="2" borderId="13" xfId="0" applyFont="1" applyFill="1" applyBorder="1" applyAlignment="1">
      <alignment horizontal="left" wrapText="1"/>
    </xf>
    <xf numFmtId="0" fontId="24" fillId="2" borderId="11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24" fillId="2" borderId="11" xfId="0" applyFont="1" applyFill="1" applyBorder="1" applyAlignment="1">
      <alignment horizontal="left" vertical="center" wrapText="1"/>
    </xf>
    <xf numFmtId="0" fontId="24" fillId="2" borderId="12" xfId="0" applyFont="1" applyFill="1" applyBorder="1" applyAlignment="1">
      <alignment horizontal="left" vertical="center" wrapText="1"/>
    </xf>
    <xf numFmtId="0" fontId="24" fillId="2" borderId="13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0" fontId="24" fillId="25" borderId="13" xfId="0" applyFont="1" applyFill="1" applyBorder="1" applyAlignment="1">
      <alignment horizontal="center" vertical="center"/>
    </xf>
    <xf numFmtId="4" fontId="24" fillId="25" borderId="10" xfId="0" applyNumberFormat="1" applyFont="1" applyFill="1" applyBorder="1" applyAlignment="1">
      <alignment horizontal="right"/>
    </xf>
    <xf numFmtId="0" fontId="24" fillId="25" borderId="11" xfId="0" applyFont="1" applyFill="1" applyBorder="1" applyAlignment="1">
      <alignment horizontal="center"/>
    </xf>
    <xf numFmtId="0" fontId="24" fillId="25" borderId="13" xfId="0" applyFont="1" applyFill="1" applyBorder="1" applyAlignment="1">
      <alignment horizontal="center"/>
    </xf>
    <xf numFmtId="49" fontId="24" fillId="25" borderId="11" xfId="0" applyNumberFormat="1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horizontal="center" vertical="center"/>
    </xf>
    <xf numFmtId="49" fontId="24" fillId="25" borderId="13" xfId="0" applyNumberFormat="1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3" xfId="0" applyFont="1" applyFill="1" applyBorder="1" applyAlignment="1">
      <alignment horizontal="left" vertical="center" wrapText="1"/>
    </xf>
    <xf numFmtId="0" fontId="24" fillId="6" borderId="11" xfId="0" applyFont="1" applyFill="1" applyBorder="1" applyAlignment="1">
      <alignment horizontal="left" wrapText="1"/>
    </xf>
    <xf numFmtId="0" fontId="24" fillId="6" borderId="12" xfId="0" applyFont="1" applyFill="1" applyBorder="1" applyAlignment="1">
      <alignment horizontal="left" wrapText="1"/>
    </xf>
    <xf numFmtId="0" fontId="24" fillId="6" borderId="13" xfId="0" applyFont="1" applyFill="1" applyBorder="1" applyAlignment="1">
      <alignment horizontal="left" wrapText="1"/>
    </xf>
    <xf numFmtId="0" fontId="24" fillId="0" borderId="12" xfId="0" applyFont="1" applyFill="1" applyBorder="1" applyAlignment="1">
      <alignment horizontal="left" wrapText="1"/>
    </xf>
    <xf numFmtId="0" fontId="24" fillId="16" borderId="11" xfId="0" applyFont="1" applyFill="1" applyBorder="1" applyAlignment="1">
      <alignment horizontal="left" wrapText="1"/>
    </xf>
    <xf numFmtId="0" fontId="24" fillId="16" borderId="13" xfId="0" applyFont="1" applyFill="1" applyBorder="1" applyAlignment="1">
      <alignment horizontal="left" wrapText="1"/>
    </xf>
    <xf numFmtId="49" fontId="24" fillId="16" borderId="11" xfId="0" applyNumberFormat="1" applyFont="1" applyFill="1" applyBorder="1" applyAlignment="1">
      <alignment horizontal="center" vertical="center"/>
    </xf>
    <xf numFmtId="49" fontId="24" fillId="16" borderId="13" xfId="0" applyNumberFormat="1" applyFont="1" applyFill="1" applyBorder="1" applyAlignment="1">
      <alignment horizontal="center" vertical="center"/>
    </xf>
    <xf numFmtId="0" fontId="24" fillId="16" borderId="11" xfId="0" applyFont="1" applyFill="1" applyBorder="1" applyAlignment="1">
      <alignment horizontal="left" vertical="center" wrapText="1"/>
    </xf>
    <xf numFmtId="0" fontId="24" fillId="16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3"/>
  <sheetViews>
    <sheetView tabSelected="1" view="pageBreakPreview" zoomScaleSheetLayoutView="100" zoomScalePageLayoutView="0" workbookViewId="0" topLeftCell="A42">
      <selection activeCell="H47" sqref="H47"/>
    </sheetView>
  </sheetViews>
  <sheetFormatPr defaultColWidth="9.00390625" defaultRowHeight="12.75"/>
  <cols>
    <col min="1" max="1" width="53.625" style="103" customWidth="1"/>
    <col min="2" max="2" width="16.375" style="103" customWidth="1"/>
    <col min="3" max="3" width="15.75390625" style="102" customWidth="1"/>
    <col min="4" max="4" width="9.25390625" style="101" customWidth="1"/>
    <col min="5" max="5" width="14.875" style="102" customWidth="1"/>
    <col min="6" max="6" width="16.375" style="105" customWidth="1"/>
    <col min="7" max="7" width="21.25390625" style="105" customWidth="1"/>
    <col min="8" max="8" width="28.875" style="354" customWidth="1"/>
    <col min="9" max="9" width="12.25390625" style="105" bestFit="1" customWidth="1"/>
    <col min="10" max="11" width="12.875" style="105" bestFit="1" customWidth="1"/>
    <col min="12" max="12" width="12.00390625" style="105" customWidth="1"/>
    <col min="13" max="16384" width="9.125" style="105" customWidth="1"/>
  </cols>
  <sheetData>
    <row r="1" spans="1:8" ht="12.75">
      <c r="A1" s="99"/>
      <c r="B1" s="99"/>
      <c r="C1" s="100"/>
      <c r="F1" s="103"/>
      <c r="G1" s="103"/>
      <c r="H1" s="345"/>
    </row>
    <row r="2" spans="1:8" ht="12.75">
      <c r="A2" s="106"/>
      <c r="D2" s="107" t="s">
        <v>338</v>
      </c>
      <c r="F2" s="103"/>
      <c r="G2" s="103"/>
      <c r="H2" s="345"/>
    </row>
    <row r="3" spans="1:8" ht="14.25" customHeight="1">
      <c r="A3" s="108"/>
      <c r="B3" s="108"/>
      <c r="C3" s="109"/>
      <c r="D3" s="110"/>
      <c r="E3" s="111"/>
      <c r="F3" s="103"/>
      <c r="G3" t="s">
        <v>357</v>
      </c>
      <c r="H3" s="346">
        <v>43117</v>
      </c>
    </row>
    <row r="4" spans="1:8" ht="16.5" customHeight="1">
      <c r="A4" s="806" t="s">
        <v>323</v>
      </c>
      <c r="B4" s="806"/>
      <c r="C4" s="806"/>
      <c r="D4" s="806"/>
      <c r="E4" s="806"/>
      <c r="F4" s="103"/>
      <c r="G4" s="103"/>
      <c r="H4" s="345"/>
    </row>
    <row r="5" spans="1:8" ht="12.75">
      <c r="A5" s="104"/>
      <c r="B5" s="104"/>
      <c r="C5" s="111"/>
      <c r="D5" s="110"/>
      <c r="E5" s="111"/>
      <c r="F5" s="103"/>
      <c r="G5" s="103"/>
      <c r="H5" s="345"/>
    </row>
    <row r="6" spans="1:8" ht="27.75" customHeight="1">
      <c r="A6" s="807" t="s">
        <v>0</v>
      </c>
      <c r="B6" s="807" t="s">
        <v>1</v>
      </c>
      <c r="C6" s="770" t="s">
        <v>69</v>
      </c>
      <c r="D6" s="807" t="s">
        <v>28</v>
      </c>
      <c r="E6" s="112" t="s">
        <v>2</v>
      </c>
      <c r="F6" s="770" t="s">
        <v>29</v>
      </c>
      <c r="G6" s="773" t="s">
        <v>30</v>
      </c>
      <c r="H6" s="774"/>
    </row>
    <row r="7" spans="1:8" ht="35.25" customHeight="1">
      <c r="A7" s="807"/>
      <c r="B7" s="807"/>
      <c r="C7" s="772"/>
      <c r="D7" s="807"/>
      <c r="E7" s="112" t="s">
        <v>3</v>
      </c>
      <c r="F7" s="771"/>
      <c r="G7" s="770" t="s">
        <v>31</v>
      </c>
      <c r="H7" s="782" t="s">
        <v>32</v>
      </c>
    </row>
    <row r="8" spans="1:8" ht="22.5" customHeight="1">
      <c r="A8" s="340" t="s">
        <v>33</v>
      </c>
      <c r="B8" s="341"/>
      <c r="C8" s="342"/>
      <c r="D8" s="343"/>
      <c r="E8" s="344">
        <f>SUM(E10:E295)</f>
        <v>18947874.67</v>
      </c>
      <c r="F8" s="772"/>
      <c r="G8" s="772"/>
      <c r="H8" s="783"/>
    </row>
    <row r="9" spans="1:8" ht="19.5" customHeight="1">
      <c r="A9" s="811" t="s">
        <v>128</v>
      </c>
      <c r="B9" s="812"/>
      <c r="C9" s="812"/>
      <c r="D9" s="812"/>
      <c r="E9" s="116"/>
      <c r="F9" s="203"/>
      <c r="G9" s="117"/>
      <c r="H9" s="121"/>
    </row>
    <row r="10" spans="1:8" ht="39" customHeight="1">
      <c r="A10" s="434" t="s">
        <v>371</v>
      </c>
      <c r="B10" s="435" t="s">
        <v>22</v>
      </c>
      <c r="C10" s="435"/>
      <c r="D10" s="436" t="s">
        <v>194</v>
      </c>
      <c r="E10" s="271">
        <f>27700+2500</f>
        <v>30200</v>
      </c>
      <c r="F10" s="210" t="s">
        <v>327</v>
      </c>
      <c r="G10" s="115"/>
      <c r="H10" s="348" t="s">
        <v>370</v>
      </c>
    </row>
    <row r="11" spans="1:8" ht="39" customHeight="1">
      <c r="A11" s="434"/>
      <c r="B11" s="118">
        <f>SUM(E12:E13)</f>
        <v>92950</v>
      </c>
      <c r="C11" s="437">
        <v>244</v>
      </c>
      <c r="D11" s="558">
        <v>222</v>
      </c>
      <c r="E11" s="527"/>
      <c r="F11" s="528"/>
      <c r="G11" s="115"/>
      <c r="H11" s="348"/>
    </row>
    <row r="12" spans="1:8" ht="25.5" customHeight="1">
      <c r="A12" s="438" t="s">
        <v>363</v>
      </c>
      <c r="B12" s="435" t="s">
        <v>22</v>
      </c>
      <c r="C12" s="435"/>
      <c r="D12" s="436" t="s">
        <v>209</v>
      </c>
      <c r="E12" s="164">
        <v>48400</v>
      </c>
      <c r="F12" s="210" t="s">
        <v>327</v>
      </c>
      <c r="G12" s="115"/>
      <c r="H12" s="121" t="s">
        <v>364</v>
      </c>
    </row>
    <row r="13" spans="1:8" ht="25.5" customHeight="1">
      <c r="A13" s="438" t="s">
        <v>529</v>
      </c>
      <c r="B13" s="435" t="s">
        <v>22</v>
      </c>
      <c r="C13" s="435"/>
      <c r="D13" s="439" t="s">
        <v>209</v>
      </c>
      <c r="E13" s="164">
        <v>44550</v>
      </c>
      <c r="F13" s="210" t="s">
        <v>327</v>
      </c>
      <c r="G13" s="115"/>
      <c r="H13" s="121" t="s">
        <v>528</v>
      </c>
    </row>
    <row r="14" spans="1:8" ht="25.5" customHeight="1">
      <c r="A14" s="440" t="s">
        <v>316</v>
      </c>
      <c r="B14" s="118">
        <f>SUM(E15:E29)</f>
        <v>183478</v>
      </c>
      <c r="C14" s="437">
        <v>244</v>
      </c>
      <c r="D14" s="441" t="s">
        <v>196</v>
      </c>
      <c r="E14" s="119"/>
      <c r="F14" s="120"/>
      <c r="G14" s="115"/>
      <c r="H14" s="121"/>
    </row>
    <row r="15" spans="1:8" ht="42" customHeight="1">
      <c r="A15" s="443" t="s">
        <v>547</v>
      </c>
      <c r="B15" s="128" t="s">
        <v>22</v>
      </c>
      <c r="C15" s="128"/>
      <c r="D15" s="436" t="s">
        <v>196</v>
      </c>
      <c r="E15" s="162">
        <f>102100-13200-76068-360-1870-8000+1798</f>
        <v>4400</v>
      </c>
      <c r="F15" s="210" t="s">
        <v>400</v>
      </c>
      <c r="G15" s="115"/>
      <c r="H15" s="350" t="s">
        <v>546</v>
      </c>
    </row>
    <row r="16" spans="1:8" ht="42" customHeight="1">
      <c r="A16" s="443" t="s">
        <v>469</v>
      </c>
      <c r="B16" s="128" t="s">
        <v>22</v>
      </c>
      <c r="C16" s="128"/>
      <c r="D16" s="444" t="s">
        <v>196</v>
      </c>
      <c r="E16" s="162">
        <v>360</v>
      </c>
      <c r="F16" s="210" t="s">
        <v>400</v>
      </c>
      <c r="G16" s="115"/>
      <c r="H16" s="350" t="s">
        <v>470</v>
      </c>
    </row>
    <row r="17" spans="1:8" ht="48" customHeight="1">
      <c r="A17" s="443" t="s">
        <v>504</v>
      </c>
      <c r="B17" s="128" t="s">
        <v>22</v>
      </c>
      <c r="C17" s="128"/>
      <c r="D17" s="444" t="s">
        <v>196</v>
      </c>
      <c r="E17" s="162">
        <v>8000</v>
      </c>
      <c r="F17" s="210" t="s">
        <v>400</v>
      </c>
      <c r="G17" s="115"/>
      <c r="H17" s="347" t="s">
        <v>505</v>
      </c>
    </row>
    <row r="18" spans="1:8" ht="33" customHeight="1">
      <c r="A18" s="442" t="s">
        <v>311</v>
      </c>
      <c r="B18" s="128" t="s">
        <v>22</v>
      </c>
      <c r="C18" s="128"/>
      <c r="D18" s="436" t="s">
        <v>196</v>
      </c>
      <c r="E18" s="162">
        <f>7800-2128-2700-700-600+76068</f>
        <v>77740</v>
      </c>
      <c r="F18" s="210" t="s">
        <v>327</v>
      </c>
      <c r="G18" s="115"/>
      <c r="H18" s="350" t="s">
        <v>463</v>
      </c>
    </row>
    <row r="19" spans="1:8" ht="42.75" customHeight="1">
      <c r="A19" s="442" t="s">
        <v>312</v>
      </c>
      <c r="B19" s="128" t="s">
        <v>22</v>
      </c>
      <c r="C19" s="128"/>
      <c r="D19" s="436" t="s">
        <v>196</v>
      </c>
      <c r="E19" s="162">
        <v>600</v>
      </c>
      <c r="F19" s="210" t="s">
        <v>327</v>
      </c>
      <c r="G19" s="115"/>
      <c r="H19" s="349" t="s">
        <v>405</v>
      </c>
    </row>
    <row r="20" spans="1:8" ht="42" customHeight="1">
      <c r="A20" s="443" t="s">
        <v>393</v>
      </c>
      <c r="B20" s="128" t="s">
        <v>22</v>
      </c>
      <c r="C20" s="128"/>
      <c r="D20" s="436" t="s">
        <v>196</v>
      </c>
      <c r="E20" s="162">
        <v>700</v>
      </c>
      <c r="F20" s="210" t="s">
        <v>327</v>
      </c>
      <c r="G20" s="115"/>
      <c r="H20" s="350" t="s">
        <v>394</v>
      </c>
    </row>
    <row r="21" spans="1:8" ht="46.5" customHeight="1">
      <c r="A21" s="443" t="s">
        <v>403</v>
      </c>
      <c r="B21" s="128" t="s">
        <v>22</v>
      </c>
      <c r="C21" s="128"/>
      <c r="D21" s="436" t="s">
        <v>196</v>
      </c>
      <c r="E21" s="162">
        <v>2700</v>
      </c>
      <c r="F21" s="210" t="s">
        <v>327</v>
      </c>
      <c r="G21" s="115"/>
      <c r="H21" s="350" t="s">
        <v>389</v>
      </c>
    </row>
    <row r="22" spans="1:8" ht="40.5" customHeight="1">
      <c r="A22" s="443" t="s">
        <v>375</v>
      </c>
      <c r="B22" s="128" t="s">
        <v>22</v>
      </c>
      <c r="C22" s="128"/>
      <c r="D22" s="436" t="s">
        <v>196</v>
      </c>
      <c r="E22" s="162">
        <f>4500+472-3000+2128</f>
        <v>4100</v>
      </c>
      <c r="F22" s="210" t="s">
        <v>327</v>
      </c>
      <c r="G22" s="115"/>
      <c r="H22" s="347" t="s">
        <v>374</v>
      </c>
    </row>
    <row r="23" spans="1:8" ht="37.5" customHeight="1">
      <c r="A23" s="443" t="s">
        <v>372</v>
      </c>
      <c r="B23" s="128" t="s">
        <v>22</v>
      </c>
      <c r="C23" s="128"/>
      <c r="D23" s="444" t="s">
        <v>196</v>
      </c>
      <c r="E23" s="162">
        <v>3000</v>
      </c>
      <c r="F23" s="210" t="s">
        <v>327</v>
      </c>
      <c r="G23" s="115"/>
      <c r="H23" s="350" t="s">
        <v>376</v>
      </c>
    </row>
    <row r="24" spans="1:8" ht="25.5">
      <c r="A24" s="442" t="s">
        <v>313</v>
      </c>
      <c r="B24" s="128" t="s">
        <v>22</v>
      </c>
      <c r="C24" s="128"/>
      <c r="D24" s="436" t="s">
        <v>196</v>
      </c>
      <c r="E24" s="162">
        <f>51400-472</f>
        <v>50928</v>
      </c>
      <c r="F24" s="210" t="s">
        <v>327</v>
      </c>
      <c r="G24" s="124"/>
      <c r="H24" s="347" t="s">
        <v>365</v>
      </c>
    </row>
    <row r="25" spans="1:8" ht="25.5">
      <c r="A25" s="443" t="s">
        <v>452</v>
      </c>
      <c r="B25" s="128" t="s">
        <v>22</v>
      </c>
      <c r="C25" s="128"/>
      <c r="D25" s="444" t="s">
        <v>196</v>
      </c>
      <c r="E25" s="162">
        <v>13200</v>
      </c>
      <c r="F25" s="210" t="s">
        <v>327</v>
      </c>
      <c r="G25" s="124"/>
      <c r="H25" s="347" t="s">
        <v>453</v>
      </c>
    </row>
    <row r="26" spans="1:8" ht="25.5">
      <c r="A26" s="443" t="s">
        <v>479</v>
      </c>
      <c r="B26" s="128" t="s">
        <v>22</v>
      </c>
      <c r="C26" s="128"/>
      <c r="D26" s="444" t="s">
        <v>196</v>
      </c>
      <c r="E26" s="162">
        <v>10000</v>
      </c>
      <c r="F26" s="210" t="s">
        <v>327</v>
      </c>
      <c r="G26" s="124"/>
      <c r="H26" s="350" t="s">
        <v>480</v>
      </c>
    </row>
    <row r="27" spans="1:9" ht="42" customHeight="1">
      <c r="A27" s="443" t="s">
        <v>430</v>
      </c>
      <c r="B27" s="128" t="s">
        <v>22</v>
      </c>
      <c r="C27" s="128"/>
      <c r="D27" s="436" t="s">
        <v>196</v>
      </c>
      <c r="E27" s="162">
        <v>5000</v>
      </c>
      <c r="F27" s="210" t="s">
        <v>327</v>
      </c>
      <c r="G27" s="124"/>
      <c r="H27" s="350" t="s">
        <v>569</v>
      </c>
      <c r="I27" s="264"/>
    </row>
    <row r="28" spans="1:8" ht="29.25" customHeight="1">
      <c r="A28" s="443" t="s">
        <v>573</v>
      </c>
      <c r="B28" s="128" t="s">
        <v>22</v>
      </c>
      <c r="C28" s="128"/>
      <c r="D28" s="436">
        <v>226</v>
      </c>
      <c r="E28" s="162">
        <f>4400-3350</f>
        <v>1050</v>
      </c>
      <c r="F28" s="210" t="s">
        <v>327</v>
      </c>
      <c r="G28" s="124"/>
      <c r="H28" s="350" t="s">
        <v>572</v>
      </c>
    </row>
    <row r="29" spans="1:8" ht="38.25" customHeight="1">
      <c r="A29" s="443" t="s">
        <v>560</v>
      </c>
      <c r="B29" s="128" t="s">
        <v>22</v>
      </c>
      <c r="C29" s="128"/>
      <c r="D29" s="436" t="s">
        <v>196</v>
      </c>
      <c r="E29" s="162">
        <v>1700</v>
      </c>
      <c r="F29" s="210" t="s">
        <v>327</v>
      </c>
      <c r="G29" s="124"/>
      <c r="H29" s="350" t="s">
        <v>561</v>
      </c>
    </row>
    <row r="30" spans="1:8" ht="21.75" customHeight="1">
      <c r="A30" s="445" t="s">
        <v>315</v>
      </c>
      <c r="B30" s="118">
        <f>SUM(E31:E33)</f>
        <v>21902</v>
      </c>
      <c r="C30" s="437">
        <v>244</v>
      </c>
      <c r="D30" s="441" t="s">
        <v>199</v>
      </c>
      <c r="E30" s="119"/>
      <c r="F30" s="316"/>
      <c r="G30" s="124"/>
      <c r="H30" s="347"/>
    </row>
    <row r="31" spans="1:8" ht="44.25" customHeight="1">
      <c r="A31" s="442" t="s">
        <v>276</v>
      </c>
      <c r="B31" s="128" t="s">
        <v>22</v>
      </c>
      <c r="C31" s="128"/>
      <c r="D31" s="436" t="s">
        <v>199</v>
      </c>
      <c r="E31" s="162">
        <v>1300</v>
      </c>
      <c r="F31" s="210" t="s">
        <v>327</v>
      </c>
      <c r="G31" s="115"/>
      <c r="H31" s="350" t="s">
        <v>564</v>
      </c>
    </row>
    <row r="32" spans="1:8" ht="44.25" customHeight="1">
      <c r="A32" s="443" t="s">
        <v>582</v>
      </c>
      <c r="B32" s="128"/>
      <c r="C32" s="128"/>
      <c r="D32" s="583">
        <v>340</v>
      </c>
      <c r="E32" s="162">
        <v>7502</v>
      </c>
      <c r="F32" s="210" t="s">
        <v>327</v>
      </c>
      <c r="G32" s="115"/>
      <c r="H32" s="347" t="s">
        <v>581</v>
      </c>
    </row>
    <row r="33" spans="1:8" ht="39" customHeight="1">
      <c r="A33" s="442" t="s">
        <v>314</v>
      </c>
      <c r="B33" s="128" t="s">
        <v>22</v>
      </c>
      <c r="C33" s="435"/>
      <c r="D33" s="436" t="s">
        <v>199</v>
      </c>
      <c r="E33" s="162">
        <v>13100</v>
      </c>
      <c r="F33" s="210" t="s">
        <v>327</v>
      </c>
      <c r="G33" s="124"/>
      <c r="H33" s="121" t="s">
        <v>445</v>
      </c>
    </row>
    <row r="34" spans="1:8" ht="20.25" customHeight="1">
      <c r="A34" s="778" t="s">
        <v>129</v>
      </c>
      <c r="B34" s="779"/>
      <c r="C34" s="779"/>
      <c r="D34" s="779"/>
      <c r="E34" s="446"/>
      <c r="F34" s="120"/>
      <c r="G34" s="124"/>
      <c r="H34" s="121"/>
    </row>
    <row r="35" spans="1:8" ht="20.25" customHeight="1">
      <c r="A35" s="559" t="s">
        <v>65</v>
      </c>
      <c r="B35" s="676">
        <f>SUM(E36:E43)</f>
        <v>881042.76</v>
      </c>
      <c r="C35" s="560">
        <v>244</v>
      </c>
      <c r="D35" s="558">
        <v>223</v>
      </c>
      <c r="E35" s="448"/>
      <c r="F35" s="120"/>
      <c r="G35" s="124"/>
      <c r="H35" s="121"/>
    </row>
    <row r="36" spans="1:8" ht="20.25" customHeight="1" hidden="1">
      <c r="A36" s="561" t="s">
        <v>65</v>
      </c>
      <c r="B36" s="562" t="s">
        <v>24</v>
      </c>
      <c r="C36" s="563"/>
      <c r="D36" s="534" t="s">
        <v>317</v>
      </c>
      <c r="E36" s="119"/>
      <c r="F36" s="120"/>
      <c r="G36" s="124"/>
      <c r="H36" s="121"/>
    </row>
    <row r="37" spans="1:8" ht="20.25" customHeight="1" hidden="1">
      <c r="A37" s="561" t="s">
        <v>65</v>
      </c>
      <c r="B37" s="562" t="s">
        <v>24</v>
      </c>
      <c r="C37" s="563"/>
      <c r="D37" s="534" t="s">
        <v>318</v>
      </c>
      <c r="E37" s="119"/>
      <c r="F37" s="120"/>
      <c r="G37" s="124"/>
      <c r="H37" s="121"/>
    </row>
    <row r="38" spans="1:8" ht="20.25" customHeight="1" hidden="1">
      <c r="A38" s="564"/>
      <c r="B38" s="539"/>
      <c r="C38" s="539"/>
      <c r="D38" s="534"/>
      <c r="E38" s="162"/>
      <c r="F38" s="210"/>
      <c r="G38" s="124"/>
      <c r="H38" s="121"/>
    </row>
    <row r="39" spans="1:8" ht="33" customHeight="1">
      <c r="A39" s="576" t="s">
        <v>579</v>
      </c>
      <c r="B39" s="539"/>
      <c r="C39" s="539"/>
      <c r="D39" s="534">
        <v>223</v>
      </c>
      <c r="E39" s="680">
        <v>51958.44</v>
      </c>
      <c r="F39" s="210" t="s">
        <v>327</v>
      </c>
      <c r="G39" s="679"/>
      <c r="H39" s="205" t="s">
        <v>580</v>
      </c>
    </row>
    <row r="40" spans="1:8" ht="39.75" customHeight="1">
      <c r="A40" s="565" t="s">
        <v>71</v>
      </c>
      <c r="B40" s="566" t="s">
        <v>24</v>
      </c>
      <c r="C40" s="539"/>
      <c r="D40" s="534">
        <v>223</v>
      </c>
      <c r="E40" s="162">
        <f>90000-51958.44</f>
        <v>38041.56</v>
      </c>
      <c r="F40" s="210" t="s">
        <v>327</v>
      </c>
      <c r="G40" s="124"/>
      <c r="H40" s="205" t="s">
        <v>577</v>
      </c>
    </row>
    <row r="41" spans="1:8" ht="52.5" customHeight="1">
      <c r="A41" s="565" t="s">
        <v>72</v>
      </c>
      <c r="B41" s="566" t="s">
        <v>24</v>
      </c>
      <c r="C41" s="562"/>
      <c r="D41" s="534" t="s">
        <v>16</v>
      </c>
      <c r="E41" s="128">
        <v>407772.4</v>
      </c>
      <c r="F41" s="129" t="s">
        <v>333</v>
      </c>
      <c r="G41" s="205" t="s">
        <v>457</v>
      </c>
      <c r="H41" s="350" t="s">
        <v>367</v>
      </c>
    </row>
    <row r="42" spans="1:11" ht="66" customHeight="1">
      <c r="A42" s="565" t="s">
        <v>71</v>
      </c>
      <c r="B42" s="566" t="s">
        <v>24</v>
      </c>
      <c r="C42" s="562"/>
      <c r="D42" s="534" t="s">
        <v>16</v>
      </c>
      <c r="E42" s="164">
        <f>47427.6+4742.76</f>
        <v>52170.36</v>
      </c>
      <c r="F42" s="210" t="s">
        <v>327</v>
      </c>
      <c r="G42" s="121"/>
      <c r="H42" s="350" t="s">
        <v>532</v>
      </c>
      <c r="K42" s="131">
        <f>E42+E40</f>
        <v>90211.92</v>
      </c>
    </row>
    <row r="43" spans="1:10" ht="38.25">
      <c r="A43" s="567" t="s">
        <v>34</v>
      </c>
      <c r="B43" s="566" t="s">
        <v>24</v>
      </c>
      <c r="C43" s="562"/>
      <c r="D43" s="566" t="s">
        <v>17</v>
      </c>
      <c r="E43" s="119">
        <v>331100</v>
      </c>
      <c r="F43" s="234" t="s">
        <v>335</v>
      </c>
      <c r="G43" s="235" t="s">
        <v>456</v>
      </c>
      <c r="H43" s="351" t="s">
        <v>358</v>
      </c>
      <c r="J43" s="131"/>
    </row>
    <row r="44" spans="1:8" ht="19.5" customHeight="1">
      <c r="A44" s="568" t="s">
        <v>11</v>
      </c>
      <c r="B44" s="118">
        <f>SUM(E45:E55)</f>
        <v>131094.03999999998</v>
      </c>
      <c r="C44" s="560">
        <v>244</v>
      </c>
      <c r="D44" s="558">
        <v>225</v>
      </c>
      <c r="E44" s="119"/>
      <c r="F44" s="120"/>
      <c r="G44" s="124"/>
      <c r="H44" s="121"/>
    </row>
    <row r="45" spans="1:8" ht="39.75" customHeight="1">
      <c r="A45" s="570" t="s">
        <v>35</v>
      </c>
      <c r="B45" s="562" t="s">
        <v>24</v>
      </c>
      <c r="C45" s="563"/>
      <c r="D45" s="566">
        <v>225</v>
      </c>
      <c r="E45" s="162">
        <v>14841.53</v>
      </c>
      <c r="F45" s="210" t="s">
        <v>327</v>
      </c>
      <c r="G45" s="450">
        <f>E48+E47</f>
        <v>11471.300000000001</v>
      </c>
      <c r="H45" s="205" t="s">
        <v>391</v>
      </c>
    </row>
    <row r="46" spans="1:8" ht="38.25" customHeight="1">
      <c r="A46" s="570" t="s">
        <v>319</v>
      </c>
      <c r="B46" s="562" t="s">
        <v>24</v>
      </c>
      <c r="C46" s="562"/>
      <c r="D46" s="566">
        <v>225</v>
      </c>
      <c r="E46" s="162">
        <v>16000</v>
      </c>
      <c r="F46" s="210" t="s">
        <v>327</v>
      </c>
      <c r="G46" s="115"/>
      <c r="H46" s="352" t="s">
        <v>496</v>
      </c>
    </row>
    <row r="47" spans="1:8" ht="42" customHeight="1">
      <c r="A47" s="584" t="s">
        <v>587</v>
      </c>
      <c r="B47" s="562" t="s">
        <v>24</v>
      </c>
      <c r="C47" s="562"/>
      <c r="D47" s="566">
        <v>225</v>
      </c>
      <c r="E47" s="162">
        <f>74500-11876.7-4711.9-14421.61-16200-16000+710.21-9205.96+3239.1-3239.1-2502+7502+438.16</f>
        <v>8232.2</v>
      </c>
      <c r="F47" s="210" t="s">
        <v>327</v>
      </c>
      <c r="G47" s="126"/>
      <c r="H47" s="352" t="s">
        <v>588</v>
      </c>
    </row>
    <row r="48" spans="1:8" ht="42" customHeight="1">
      <c r="A48" s="567" t="s">
        <v>11</v>
      </c>
      <c r="B48" s="562" t="s">
        <v>24</v>
      </c>
      <c r="C48" s="562"/>
      <c r="D48" s="566">
        <v>225</v>
      </c>
      <c r="E48" s="680">
        <v>3239.1</v>
      </c>
      <c r="F48" s="210" t="s">
        <v>327</v>
      </c>
      <c r="G48" s="126"/>
      <c r="H48" s="352"/>
    </row>
    <row r="49" spans="1:8" ht="38.25" customHeight="1">
      <c r="A49" s="572" t="s">
        <v>465</v>
      </c>
      <c r="B49" s="539" t="s">
        <v>24</v>
      </c>
      <c r="C49" s="539"/>
      <c r="D49" s="534">
        <v>226</v>
      </c>
      <c r="E49" s="162">
        <f>22000-6670.37+840-169.63</f>
        <v>16000.000000000002</v>
      </c>
      <c r="F49" s="210" t="s">
        <v>327</v>
      </c>
      <c r="G49" s="124"/>
      <c r="H49" s="121" t="s">
        <v>464</v>
      </c>
    </row>
    <row r="50" spans="1:8" ht="42" customHeight="1">
      <c r="A50" s="571" t="s">
        <v>459</v>
      </c>
      <c r="B50" s="562" t="s">
        <v>24</v>
      </c>
      <c r="C50" s="562"/>
      <c r="D50" s="566">
        <v>225</v>
      </c>
      <c r="E50" s="162">
        <v>16200</v>
      </c>
      <c r="F50" s="210" t="s">
        <v>327</v>
      </c>
      <c r="G50" s="115"/>
      <c r="H50" s="352" t="s">
        <v>460</v>
      </c>
    </row>
    <row r="51" spans="1:8" ht="39.75" customHeight="1">
      <c r="A51" s="571" t="s">
        <v>404</v>
      </c>
      <c r="B51" s="562" t="s">
        <v>24</v>
      </c>
      <c r="C51" s="562"/>
      <c r="D51" s="566">
        <v>225</v>
      </c>
      <c r="E51" s="162">
        <v>14421.61</v>
      </c>
      <c r="F51" s="210" t="s">
        <v>327</v>
      </c>
      <c r="G51" s="115"/>
      <c r="H51" s="349" t="s">
        <v>405</v>
      </c>
    </row>
    <row r="52" spans="1:8" ht="42" customHeight="1">
      <c r="A52" s="571" t="s">
        <v>448</v>
      </c>
      <c r="B52" s="562" t="s">
        <v>24</v>
      </c>
      <c r="C52" s="562"/>
      <c r="D52" s="566">
        <v>225</v>
      </c>
      <c r="E52" s="162">
        <v>10000</v>
      </c>
      <c r="F52" s="210" t="s">
        <v>327</v>
      </c>
      <c r="G52" s="115"/>
      <c r="H52" s="352" t="s">
        <v>449</v>
      </c>
    </row>
    <row r="53" spans="1:8" ht="54.75" customHeight="1">
      <c r="A53" s="573" t="s">
        <v>36</v>
      </c>
      <c r="B53" s="562" t="s">
        <v>24</v>
      </c>
      <c r="C53" s="562"/>
      <c r="D53" s="566">
        <v>225</v>
      </c>
      <c r="E53" s="162">
        <v>18000</v>
      </c>
      <c r="F53" s="210" t="s">
        <v>327</v>
      </c>
      <c r="G53" s="122"/>
      <c r="H53" s="267" t="s">
        <v>399</v>
      </c>
    </row>
    <row r="54" spans="1:8" ht="60" customHeight="1">
      <c r="A54" s="574" t="s">
        <v>373</v>
      </c>
      <c r="B54" s="562" t="s">
        <v>24</v>
      </c>
      <c r="C54" s="562"/>
      <c r="D54" s="566">
        <v>225</v>
      </c>
      <c r="E54" s="162">
        <f>11876.7-3239.1</f>
        <v>8637.6</v>
      </c>
      <c r="F54" s="210" t="s">
        <v>327</v>
      </c>
      <c r="G54" s="122"/>
      <c r="H54" s="267" t="s">
        <v>570</v>
      </c>
    </row>
    <row r="55" spans="1:8" ht="45" customHeight="1">
      <c r="A55" s="574" t="s">
        <v>35</v>
      </c>
      <c r="B55" s="562" t="s">
        <v>24</v>
      </c>
      <c r="C55" s="562"/>
      <c r="D55" s="566">
        <v>225</v>
      </c>
      <c r="E55" s="162">
        <v>5522</v>
      </c>
      <c r="F55" s="210" t="s">
        <v>327</v>
      </c>
      <c r="G55" s="122"/>
      <c r="H55" s="401" t="s">
        <v>503</v>
      </c>
    </row>
    <row r="56" spans="1:8" ht="16.5" customHeight="1">
      <c r="A56" s="559" t="s">
        <v>66</v>
      </c>
      <c r="B56" s="118">
        <f>SUM(E57:E59)</f>
        <v>77517.99</v>
      </c>
      <c r="C56" s="560">
        <v>244</v>
      </c>
      <c r="D56" s="558">
        <v>226</v>
      </c>
      <c r="E56" s="119"/>
      <c r="F56" s="120"/>
      <c r="G56" s="124"/>
      <c r="H56" s="121"/>
    </row>
    <row r="57" spans="1:8" ht="42" customHeight="1">
      <c r="A57" s="564" t="s">
        <v>502</v>
      </c>
      <c r="B57" s="539" t="s">
        <v>24</v>
      </c>
      <c r="C57" s="539"/>
      <c r="D57" s="534">
        <v>226</v>
      </c>
      <c r="E57" s="162">
        <v>890</v>
      </c>
      <c r="F57" s="210" t="s">
        <v>327</v>
      </c>
      <c r="G57" s="124"/>
      <c r="H57" s="401" t="s">
        <v>503</v>
      </c>
    </row>
    <row r="58" spans="1:8" ht="52.5" customHeight="1">
      <c r="A58" s="571" t="s">
        <v>392</v>
      </c>
      <c r="B58" s="562" t="s">
        <v>24</v>
      </c>
      <c r="C58" s="563"/>
      <c r="D58" s="566">
        <v>226</v>
      </c>
      <c r="E58" s="162">
        <f>16800-14841.53+4711.9-1202.38</f>
        <v>5467.989999999999</v>
      </c>
      <c r="F58" s="210" t="s">
        <v>327</v>
      </c>
      <c r="G58" s="124"/>
      <c r="H58" s="205" t="s">
        <v>553</v>
      </c>
    </row>
    <row r="59" spans="1:8" ht="38.25" customHeight="1">
      <c r="A59" s="575" t="s">
        <v>320</v>
      </c>
      <c r="B59" s="539" t="s">
        <v>24</v>
      </c>
      <c r="C59" s="539"/>
      <c r="D59" s="534">
        <v>226</v>
      </c>
      <c r="E59" s="162">
        <v>71160</v>
      </c>
      <c r="F59" s="210" t="s">
        <v>327</v>
      </c>
      <c r="G59" s="124"/>
      <c r="H59" s="205" t="s">
        <v>366</v>
      </c>
    </row>
    <row r="60" spans="1:7" ht="15" customHeight="1">
      <c r="A60" s="561" t="s">
        <v>15</v>
      </c>
      <c r="B60" s="118">
        <f>SUM(E61:E65)</f>
        <v>78133.20999999999</v>
      </c>
      <c r="C60" s="560">
        <v>244</v>
      </c>
      <c r="D60" s="558">
        <v>340</v>
      </c>
      <c r="E60" s="119"/>
      <c r="F60" s="123"/>
      <c r="G60" s="124"/>
    </row>
    <row r="61" spans="1:8" ht="28.5" customHeight="1">
      <c r="A61" s="576" t="s">
        <v>282</v>
      </c>
      <c r="B61" s="561" t="s">
        <v>24</v>
      </c>
      <c r="C61" s="577"/>
      <c r="D61" s="534">
        <v>340</v>
      </c>
      <c r="E61" s="162">
        <f>40000-15000</f>
        <v>25000</v>
      </c>
      <c r="F61" s="210" t="s">
        <v>327</v>
      </c>
      <c r="G61" s="122"/>
      <c r="H61" s="205" t="s">
        <v>484</v>
      </c>
    </row>
    <row r="62" spans="1:8" ht="24" customHeight="1" hidden="1">
      <c r="A62" s="576" t="s">
        <v>282</v>
      </c>
      <c r="B62" s="561" t="s">
        <v>24</v>
      </c>
      <c r="C62" s="539">
        <v>244</v>
      </c>
      <c r="D62" s="534">
        <v>340</v>
      </c>
      <c r="E62" s="133"/>
      <c r="F62" s="123"/>
      <c r="G62" s="122"/>
      <c r="H62" s="353"/>
    </row>
    <row r="63" spans="1:8" ht="24" customHeight="1">
      <c r="A63" s="576" t="s">
        <v>282</v>
      </c>
      <c r="B63" s="561" t="s">
        <v>24</v>
      </c>
      <c r="C63" s="539"/>
      <c r="D63" s="534">
        <v>340</v>
      </c>
      <c r="E63" s="162">
        <f>38133.21-10350</f>
        <v>27783.21</v>
      </c>
      <c r="F63" s="210" t="s">
        <v>327</v>
      </c>
      <c r="G63" s="122"/>
      <c r="H63" s="353"/>
    </row>
    <row r="64" spans="1:8" ht="35.25" customHeight="1">
      <c r="A64" s="576" t="s">
        <v>282</v>
      </c>
      <c r="B64" s="561" t="s">
        <v>24</v>
      </c>
      <c r="C64" s="539"/>
      <c r="D64" s="534">
        <v>340</v>
      </c>
      <c r="E64" s="206">
        <v>10350</v>
      </c>
      <c r="F64" s="210" t="s">
        <v>327</v>
      </c>
      <c r="G64" s="122"/>
      <c r="H64" s="350" t="s">
        <v>576</v>
      </c>
    </row>
    <row r="65" spans="1:8" ht="38.25" customHeight="1">
      <c r="A65" s="565" t="s">
        <v>282</v>
      </c>
      <c r="B65" s="565" t="s">
        <v>24</v>
      </c>
      <c r="C65" s="539"/>
      <c r="D65" s="534" t="s">
        <v>20</v>
      </c>
      <c r="E65" s="206">
        <v>15000</v>
      </c>
      <c r="F65" s="210" t="s">
        <v>327</v>
      </c>
      <c r="G65" s="122"/>
      <c r="H65" s="347" t="s">
        <v>406</v>
      </c>
    </row>
    <row r="66" spans="1:8" ht="24" customHeight="1" hidden="1">
      <c r="A66" s="578" t="s">
        <v>307</v>
      </c>
      <c r="B66" s="579"/>
      <c r="C66" s="580"/>
      <c r="D66" s="581"/>
      <c r="E66" s="128"/>
      <c r="F66" s="120"/>
      <c r="G66" s="122"/>
      <c r="H66" s="353"/>
    </row>
    <row r="67" spans="1:8" ht="17.25" customHeight="1">
      <c r="A67" s="780" t="s">
        <v>237</v>
      </c>
      <c r="B67" s="781"/>
      <c r="C67" s="781"/>
      <c r="D67" s="781"/>
      <c r="E67" s="132"/>
      <c r="F67" s="117"/>
      <c r="G67" s="124"/>
      <c r="H67" s="121"/>
    </row>
    <row r="68" spans="1:8" ht="31.5" customHeight="1">
      <c r="A68" s="567" t="s">
        <v>292</v>
      </c>
      <c r="B68" s="118">
        <f>SUM(E68:E71)</f>
        <v>30097.2</v>
      </c>
      <c r="C68" s="560">
        <v>244</v>
      </c>
      <c r="D68" s="558">
        <v>221</v>
      </c>
      <c r="E68" s="433">
        <v>19300</v>
      </c>
      <c r="F68" s="210" t="s">
        <v>327</v>
      </c>
      <c r="G68" s="126"/>
      <c r="H68" s="125" t="s">
        <v>407</v>
      </c>
    </row>
    <row r="69" spans="1:8" ht="22.5" customHeight="1" hidden="1">
      <c r="A69" s="567" t="s">
        <v>292</v>
      </c>
      <c r="B69" s="449">
        <v>32100000</v>
      </c>
      <c r="C69" s="563"/>
      <c r="D69" s="534">
        <v>221</v>
      </c>
      <c r="E69" s="453"/>
      <c r="F69" s="123"/>
      <c r="G69" s="126"/>
      <c r="H69" s="125" t="s">
        <v>407</v>
      </c>
    </row>
    <row r="70" spans="1:8" ht="22.5" customHeight="1">
      <c r="A70" s="582" t="s">
        <v>544</v>
      </c>
      <c r="B70" s="435"/>
      <c r="C70" s="435"/>
      <c r="D70" s="583">
        <v>221</v>
      </c>
      <c r="E70" s="271">
        <f>0.2+5016</f>
        <v>5016.2</v>
      </c>
      <c r="F70" s="210" t="s">
        <v>327</v>
      </c>
      <c r="G70" s="126"/>
      <c r="H70" s="352" t="s">
        <v>578</v>
      </c>
    </row>
    <row r="71" spans="1:8" ht="42" customHeight="1">
      <c r="A71" s="584" t="s">
        <v>467</v>
      </c>
      <c r="B71" s="449"/>
      <c r="C71" s="563"/>
      <c r="D71" s="534">
        <v>221</v>
      </c>
      <c r="E71" s="433">
        <f>10797-5016</f>
        <v>5781</v>
      </c>
      <c r="F71" s="210" t="s">
        <v>327</v>
      </c>
      <c r="G71" s="678"/>
      <c r="H71" s="352" t="s">
        <v>571</v>
      </c>
    </row>
    <row r="72" spans="1:8" ht="22.5" customHeight="1">
      <c r="A72" s="585" t="s">
        <v>66</v>
      </c>
      <c r="B72" s="118">
        <f>SUM(E73:E74)</f>
        <v>7001.370000000001</v>
      </c>
      <c r="C72" s="560">
        <v>244</v>
      </c>
      <c r="D72" s="558">
        <v>226</v>
      </c>
      <c r="E72" s="453"/>
      <c r="F72" s="123"/>
      <c r="G72" s="126"/>
      <c r="H72" s="125"/>
    </row>
    <row r="73" spans="1:8" ht="38.25">
      <c r="A73" s="586" t="s">
        <v>551</v>
      </c>
      <c r="B73" s="449"/>
      <c r="C73" s="539"/>
      <c r="D73" s="534">
        <v>226</v>
      </c>
      <c r="E73" s="433">
        <f>2500+1939.55</f>
        <v>4439.55</v>
      </c>
      <c r="F73" s="210" t="s">
        <v>327</v>
      </c>
      <c r="G73" s="126"/>
      <c r="H73" s="529" t="s">
        <v>550</v>
      </c>
    </row>
    <row r="74" spans="1:9" ht="30" customHeight="1">
      <c r="A74" s="597" t="s">
        <v>568</v>
      </c>
      <c r="B74" s="449"/>
      <c r="C74" s="539"/>
      <c r="D74" s="534">
        <v>226</v>
      </c>
      <c r="E74" s="433">
        <f>20000-2500-12998.63-1939.55</f>
        <v>2561.8200000000006</v>
      </c>
      <c r="F74" s="210" t="s">
        <v>327</v>
      </c>
      <c r="G74" s="135"/>
      <c r="H74" s="352" t="s">
        <v>567</v>
      </c>
      <c r="I74" s="264"/>
    </row>
    <row r="75" spans="1:8" ht="39.75" customHeight="1">
      <c r="A75" s="585" t="s">
        <v>14</v>
      </c>
      <c r="B75" s="118">
        <f>SUM(E76:E78)</f>
        <v>491118.98</v>
      </c>
      <c r="C75" s="587">
        <v>244</v>
      </c>
      <c r="D75" s="588">
        <v>310</v>
      </c>
      <c r="E75" s="136"/>
      <c r="F75" s="120"/>
      <c r="G75" s="135"/>
      <c r="H75" s="130"/>
    </row>
    <row r="76" spans="1:8" ht="27.75" customHeight="1">
      <c r="A76" s="589" t="s">
        <v>50</v>
      </c>
      <c r="B76" s="449"/>
      <c r="C76" s="590"/>
      <c r="D76" s="591">
        <v>310</v>
      </c>
      <c r="E76" s="212">
        <f>482464-257023.78</f>
        <v>225440.22</v>
      </c>
      <c r="F76" s="209" t="s">
        <v>326</v>
      </c>
      <c r="G76" s="126"/>
      <c r="H76" s="267" t="s">
        <v>537</v>
      </c>
    </row>
    <row r="77" spans="1:8" ht="27.75" customHeight="1">
      <c r="A77" s="592" t="s">
        <v>562</v>
      </c>
      <c r="B77" s="449"/>
      <c r="C77" s="590"/>
      <c r="D77" s="591">
        <v>310</v>
      </c>
      <c r="E77" s="433">
        <f>12998.43-4343.45</f>
        <v>8654.98</v>
      </c>
      <c r="F77" s="210" t="s">
        <v>327</v>
      </c>
      <c r="G77" s="126"/>
      <c r="H77" s="267" t="s">
        <v>583</v>
      </c>
    </row>
    <row r="78" spans="1:8" ht="27.75" customHeight="1">
      <c r="A78" s="592" t="s">
        <v>50</v>
      </c>
      <c r="B78" s="449"/>
      <c r="C78" s="590"/>
      <c r="D78" s="591">
        <v>310</v>
      </c>
      <c r="E78" s="403">
        <v>257023.78</v>
      </c>
      <c r="F78" s="209" t="s">
        <v>326</v>
      </c>
      <c r="G78" s="126"/>
      <c r="H78" s="404" t="s">
        <v>509</v>
      </c>
    </row>
    <row r="79" spans="1:8" ht="25.5" customHeight="1">
      <c r="A79" s="593" t="s">
        <v>37</v>
      </c>
      <c r="B79" s="675">
        <f>SUM(E80:E84)</f>
        <v>54343.45</v>
      </c>
      <c r="C79" s="560">
        <v>244</v>
      </c>
      <c r="D79" s="558">
        <v>340</v>
      </c>
      <c r="E79" s="452"/>
      <c r="F79" s="123"/>
      <c r="G79" s="138"/>
      <c r="H79" s="347"/>
    </row>
    <row r="80" spans="1:8" ht="34.5" customHeight="1">
      <c r="A80" s="594" t="s">
        <v>37</v>
      </c>
      <c r="B80" s="449"/>
      <c r="C80" s="595"/>
      <c r="D80" s="596">
        <v>340</v>
      </c>
      <c r="E80" s="206">
        <f>50000-17200-E83-2500-5748.45+4343.45</f>
        <v>7200</v>
      </c>
      <c r="F80" s="210" t="s">
        <v>327</v>
      </c>
      <c r="G80" s="138"/>
      <c r="H80" s="347" t="s">
        <v>557</v>
      </c>
    </row>
    <row r="81" spans="1:8" ht="54.75" customHeight="1">
      <c r="A81" s="586" t="s">
        <v>549</v>
      </c>
      <c r="B81" s="449"/>
      <c r="C81" s="595"/>
      <c r="D81" s="596">
        <v>340</v>
      </c>
      <c r="E81" s="206">
        <v>5748.45</v>
      </c>
      <c r="F81" s="210" t="s">
        <v>327</v>
      </c>
      <c r="G81" s="530"/>
      <c r="H81" s="529" t="s">
        <v>550</v>
      </c>
    </row>
    <row r="82" spans="1:8" ht="25.5" customHeight="1">
      <c r="A82" s="597" t="s">
        <v>531</v>
      </c>
      <c r="B82" s="449"/>
      <c r="C82" s="539"/>
      <c r="D82" s="534">
        <v>340</v>
      </c>
      <c r="E82" s="433">
        <v>2500</v>
      </c>
      <c r="F82" s="210" t="s">
        <v>327</v>
      </c>
      <c r="G82" s="126"/>
      <c r="H82" s="125" t="s">
        <v>530</v>
      </c>
    </row>
    <row r="83" spans="1:8" ht="25.5" customHeight="1">
      <c r="A83" s="594" t="s">
        <v>262</v>
      </c>
      <c r="B83" s="449"/>
      <c r="C83" s="595"/>
      <c r="D83" s="596">
        <v>340</v>
      </c>
      <c r="E83" s="206">
        <v>21695</v>
      </c>
      <c r="F83" s="210" t="s">
        <v>327</v>
      </c>
      <c r="G83" s="138"/>
      <c r="H83" s="350" t="s">
        <v>512</v>
      </c>
    </row>
    <row r="84" spans="1:8" ht="44.25" customHeight="1">
      <c r="A84" s="594" t="s">
        <v>262</v>
      </c>
      <c r="B84" s="565"/>
      <c r="C84" s="595"/>
      <c r="D84" s="596">
        <v>340</v>
      </c>
      <c r="E84" s="206">
        <v>17200</v>
      </c>
      <c r="F84" s="210" t="s">
        <v>327</v>
      </c>
      <c r="G84" s="138"/>
      <c r="H84" s="350" t="s">
        <v>402</v>
      </c>
    </row>
    <row r="85" spans="1:8" ht="15.75" customHeight="1">
      <c r="A85" s="775" t="s">
        <v>238</v>
      </c>
      <c r="B85" s="776"/>
      <c r="C85" s="776"/>
      <c r="D85" s="776"/>
      <c r="E85" s="777"/>
      <c r="F85" s="117"/>
      <c r="G85" s="124"/>
      <c r="H85" s="121"/>
    </row>
    <row r="86" spans="1:8" ht="12.75" hidden="1">
      <c r="A86" s="451" t="s">
        <v>7</v>
      </c>
      <c r="B86" s="451"/>
      <c r="C86" s="435"/>
      <c r="D86" s="450">
        <v>221</v>
      </c>
      <c r="E86" s="139"/>
      <c r="F86" s="120"/>
      <c r="G86" s="138"/>
      <c r="H86" s="125"/>
    </row>
    <row r="87" spans="1:8" ht="27" customHeight="1" hidden="1">
      <c r="A87" s="451" t="s">
        <v>8</v>
      </c>
      <c r="B87" s="451"/>
      <c r="C87" s="435"/>
      <c r="D87" s="450">
        <v>222</v>
      </c>
      <c r="E87" s="139"/>
      <c r="F87" s="120"/>
      <c r="G87" s="138"/>
      <c r="H87" s="125"/>
    </row>
    <row r="88" spans="1:8" ht="27" customHeight="1" hidden="1">
      <c r="A88" s="451" t="s">
        <v>9</v>
      </c>
      <c r="B88" s="451"/>
      <c r="C88" s="435"/>
      <c r="D88" s="450">
        <v>223</v>
      </c>
      <c r="E88" s="119"/>
      <c r="F88" s="120"/>
      <c r="G88" s="138"/>
      <c r="H88" s="125"/>
    </row>
    <row r="89" spans="1:8" ht="27" customHeight="1" hidden="1">
      <c r="A89" s="451"/>
      <c r="B89" s="451"/>
      <c r="C89" s="435"/>
      <c r="D89" s="450" t="s">
        <v>16</v>
      </c>
      <c r="E89" s="119"/>
      <c r="F89" s="120"/>
      <c r="G89" s="138"/>
      <c r="H89" s="125"/>
    </row>
    <row r="90" spans="1:8" ht="27" customHeight="1" hidden="1">
      <c r="A90" s="451"/>
      <c r="B90" s="451"/>
      <c r="C90" s="435"/>
      <c r="D90" s="450" t="s">
        <v>17</v>
      </c>
      <c r="E90" s="119"/>
      <c r="F90" s="120"/>
      <c r="G90" s="138"/>
      <c r="H90" s="125"/>
    </row>
    <row r="91" spans="1:8" ht="0.75" customHeight="1">
      <c r="A91" s="451" t="s">
        <v>10</v>
      </c>
      <c r="B91" s="451"/>
      <c r="C91" s="435"/>
      <c r="D91" s="450">
        <v>224</v>
      </c>
      <c r="E91" s="119"/>
      <c r="F91" s="120"/>
      <c r="G91" s="138"/>
      <c r="H91" s="125"/>
    </row>
    <row r="92" spans="1:8" ht="52.5" customHeight="1">
      <c r="A92" s="451" t="s">
        <v>566</v>
      </c>
      <c r="B92" s="118">
        <f>SUM(E92:E100)</f>
        <v>1944000</v>
      </c>
      <c r="C92" s="437">
        <v>244</v>
      </c>
      <c r="D92" s="558">
        <v>225</v>
      </c>
      <c r="E92" s="457">
        <f>1900000-E96-E97-E95+44000-E94-E93</f>
        <v>322000</v>
      </c>
      <c r="F92" s="209" t="s">
        <v>326</v>
      </c>
      <c r="G92" s="138"/>
      <c r="H92" s="352" t="s">
        <v>565</v>
      </c>
    </row>
    <row r="93" spans="1:8" ht="27.75" customHeight="1">
      <c r="A93" s="451" t="s">
        <v>554</v>
      </c>
      <c r="B93" s="455"/>
      <c r="C93" s="132"/>
      <c r="D93" s="534">
        <v>225</v>
      </c>
      <c r="E93" s="458">
        <v>300000</v>
      </c>
      <c r="F93" s="532" t="s">
        <v>326</v>
      </c>
      <c r="G93" s="138"/>
      <c r="H93" s="125" t="s">
        <v>555</v>
      </c>
    </row>
    <row r="94" spans="1:8" ht="30.75" customHeight="1">
      <c r="A94" s="454" t="s">
        <v>519</v>
      </c>
      <c r="B94" s="449"/>
      <c r="C94" s="132"/>
      <c r="D94" s="534">
        <v>225</v>
      </c>
      <c r="E94" s="458">
        <v>220000</v>
      </c>
      <c r="F94" s="209" t="s">
        <v>326</v>
      </c>
      <c r="G94" s="138"/>
      <c r="H94" s="352" t="s">
        <v>520</v>
      </c>
    </row>
    <row r="95" spans="1:8" ht="29.25" customHeight="1">
      <c r="A95" s="454" t="s">
        <v>446</v>
      </c>
      <c r="B95" s="451"/>
      <c r="C95" s="132"/>
      <c r="D95" s="566">
        <v>225</v>
      </c>
      <c r="E95" s="207">
        <v>399000</v>
      </c>
      <c r="F95" s="209" t="s">
        <v>326</v>
      </c>
      <c r="G95" s="138"/>
      <c r="H95" s="125" t="s">
        <v>447</v>
      </c>
    </row>
    <row r="96" spans="1:8" ht="12.75">
      <c r="A96" s="454" t="s">
        <v>359</v>
      </c>
      <c r="B96" s="449"/>
      <c r="C96" s="128"/>
      <c r="D96" s="534">
        <v>225</v>
      </c>
      <c r="E96" s="207">
        <v>399000</v>
      </c>
      <c r="F96" s="209" t="s">
        <v>326</v>
      </c>
      <c r="G96" s="126"/>
      <c r="H96" s="125" t="s">
        <v>360</v>
      </c>
    </row>
    <row r="97" spans="1:8" ht="12.75">
      <c r="A97" s="454" t="s">
        <v>57</v>
      </c>
      <c r="B97" s="451"/>
      <c r="C97" s="435"/>
      <c r="D97" s="566">
        <v>225</v>
      </c>
      <c r="E97" s="266">
        <v>304000</v>
      </c>
      <c r="F97" s="209" t="s">
        <v>326</v>
      </c>
      <c r="G97" s="126"/>
      <c r="H97" s="125" t="s">
        <v>361</v>
      </c>
    </row>
    <row r="98" spans="1:8" ht="26.25" customHeight="1" hidden="1">
      <c r="A98" s="451" t="s">
        <v>265</v>
      </c>
      <c r="B98" s="451">
        <v>32100100</v>
      </c>
      <c r="C98" s="435"/>
      <c r="D98" s="566"/>
      <c r="E98" s="133"/>
      <c r="F98" s="120"/>
      <c r="G98" s="141"/>
      <c r="H98" s="125"/>
    </row>
    <row r="99" spans="1:8" ht="26.25" customHeight="1" hidden="1">
      <c r="A99" s="451" t="s">
        <v>125</v>
      </c>
      <c r="B99" s="451">
        <v>32100100</v>
      </c>
      <c r="C99" s="435"/>
      <c r="D99" s="566"/>
      <c r="E99" s="133"/>
      <c r="F99" s="120"/>
      <c r="G99" s="126"/>
      <c r="H99" s="347"/>
    </row>
    <row r="100" spans="1:8" ht="23.25" customHeight="1" hidden="1">
      <c r="A100" s="451" t="s">
        <v>300</v>
      </c>
      <c r="B100" s="451">
        <v>32100100</v>
      </c>
      <c r="C100" s="435"/>
      <c r="D100" s="566"/>
      <c r="E100" s="119"/>
      <c r="F100" s="120"/>
      <c r="G100" s="141"/>
      <c r="H100" s="347"/>
    </row>
    <row r="101" spans="1:8" ht="25.5">
      <c r="A101" s="451" t="s">
        <v>127</v>
      </c>
      <c r="B101" s="118">
        <f>SUM(E101:E103)</f>
        <v>496200</v>
      </c>
      <c r="C101" s="437">
        <v>244</v>
      </c>
      <c r="D101" s="558">
        <v>226</v>
      </c>
      <c r="E101" s="457">
        <f>496200-E102</f>
        <v>248100</v>
      </c>
      <c r="F101" s="209" t="s">
        <v>326</v>
      </c>
      <c r="G101" s="138"/>
      <c r="H101" s="399" t="s">
        <v>491</v>
      </c>
    </row>
    <row r="102" spans="1:8" ht="25.5">
      <c r="A102" s="451" t="s">
        <v>127</v>
      </c>
      <c r="B102" s="449"/>
      <c r="C102" s="435"/>
      <c r="D102" s="566">
        <v>226</v>
      </c>
      <c r="E102" s="457">
        <v>248100</v>
      </c>
      <c r="F102" s="209" t="s">
        <v>326</v>
      </c>
      <c r="G102" s="138"/>
      <c r="H102" s="347" t="s">
        <v>362</v>
      </c>
    </row>
    <row r="103" spans="1:8" ht="36" customHeight="1" hidden="1">
      <c r="A103" s="451" t="s">
        <v>127</v>
      </c>
      <c r="B103" s="451"/>
      <c r="C103" s="435"/>
      <c r="D103" s="450"/>
      <c r="E103" s="128"/>
      <c r="F103" s="120"/>
      <c r="G103" s="126"/>
      <c r="H103" s="347"/>
    </row>
    <row r="104" spans="1:8" ht="18" customHeight="1">
      <c r="A104" s="778" t="s">
        <v>67</v>
      </c>
      <c r="B104" s="779"/>
      <c r="C104" s="779"/>
      <c r="D104" s="779"/>
      <c r="E104" s="459"/>
      <c r="F104" s="421"/>
      <c r="G104" s="422"/>
      <c r="H104" s="347"/>
    </row>
    <row r="105" spans="1:8" ht="27" customHeight="1">
      <c r="A105" s="598" t="s">
        <v>322</v>
      </c>
      <c r="B105" s="677">
        <f>SUM(E106:E109)</f>
        <v>839299</v>
      </c>
      <c r="C105" s="599">
        <v>244</v>
      </c>
      <c r="D105" s="600">
        <v>226</v>
      </c>
      <c r="E105" s="142"/>
      <c r="F105" s="140"/>
      <c r="G105" s="138"/>
      <c r="H105" s="347"/>
    </row>
    <row r="106" spans="1:12" ht="100.5" customHeight="1">
      <c r="A106" s="601" t="s">
        <v>325</v>
      </c>
      <c r="B106" s="539" t="s">
        <v>25</v>
      </c>
      <c r="C106" s="563">
        <v>244</v>
      </c>
      <c r="D106" s="534">
        <v>226</v>
      </c>
      <c r="E106" s="460">
        <f>424637.5+12642.5</f>
        <v>437280</v>
      </c>
      <c r="F106" s="211" t="s">
        <v>334</v>
      </c>
      <c r="G106" s="208" t="s">
        <v>458</v>
      </c>
      <c r="H106" s="355" t="s">
        <v>478</v>
      </c>
      <c r="I106" s="370"/>
      <c r="L106" s="144"/>
    </row>
    <row r="107" spans="1:8" ht="24" customHeight="1">
      <c r="A107" s="602" t="s">
        <v>321</v>
      </c>
      <c r="B107" s="595" t="s">
        <v>25</v>
      </c>
      <c r="C107" s="603">
        <v>244</v>
      </c>
      <c r="D107" s="596">
        <v>226</v>
      </c>
      <c r="E107" s="212">
        <v>11.5</v>
      </c>
      <c r="F107" s="209" t="s">
        <v>326</v>
      </c>
      <c r="G107" s="143"/>
      <c r="H107" s="123"/>
    </row>
    <row r="108" spans="1:8" ht="39.75" customHeight="1">
      <c r="A108" s="602" t="s">
        <v>321</v>
      </c>
      <c r="B108" s="595" t="s">
        <v>25</v>
      </c>
      <c r="C108" s="603">
        <v>244</v>
      </c>
      <c r="D108" s="596">
        <v>226</v>
      </c>
      <c r="E108" s="212">
        <v>396992</v>
      </c>
      <c r="F108" s="209" t="s">
        <v>326</v>
      </c>
      <c r="G108" s="143"/>
      <c r="H108" s="352" t="s">
        <v>524</v>
      </c>
    </row>
    <row r="109" spans="1:8" ht="40.5" customHeight="1">
      <c r="A109" s="601" t="s">
        <v>369</v>
      </c>
      <c r="B109" s="539" t="s">
        <v>25</v>
      </c>
      <c r="C109" s="563">
        <v>244</v>
      </c>
      <c r="D109" s="534">
        <v>226</v>
      </c>
      <c r="E109" s="214">
        <f>5015.5</f>
        <v>5015.5</v>
      </c>
      <c r="F109" s="210" t="s">
        <v>327</v>
      </c>
      <c r="G109" s="143"/>
      <c r="H109" s="356" t="s">
        <v>390</v>
      </c>
    </row>
    <row r="110" spans="1:8" ht="18.75" customHeight="1" hidden="1">
      <c r="A110" s="749" t="s">
        <v>260</v>
      </c>
      <c r="B110" s="796"/>
      <c r="C110" s="750"/>
      <c r="D110" s="604"/>
      <c r="E110" s="145"/>
      <c r="F110" s="146"/>
      <c r="G110" s="147"/>
      <c r="H110" s="357"/>
    </row>
    <row r="111" spans="1:8" ht="45" customHeight="1" hidden="1">
      <c r="A111" s="561" t="s">
        <v>254</v>
      </c>
      <c r="B111" s="605"/>
      <c r="C111" s="606"/>
      <c r="D111" s="604">
        <v>221</v>
      </c>
      <c r="E111" s="128"/>
      <c r="F111" s="120"/>
      <c r="G111" s="147"/>
      <c r="H111" s="357"/>
    </row>
    <row r="112" spans="1:8" ht="30" customHeight="1" hidden="1">
      <c r="A112" s="561" t="s">
        <v>255</v>
      </c>
      <c r="B112" s="605"/>
      <c r="C112" s="606"/>
      <c r="D112" s="604">
        <v>226</v>
      </c>
      <c r="E112" s="128"/>
      <c r="F112" s="120"/>
      <c r="G112" s="147"/>
      <c r="H112" s="357"/>
    </row>
    <row r="113" spans="1:8" ht="32.25" customHeight="1" hidden="1">
      <c r="A113" s="561" t="s">
        <v>255</v>
      </c>
      <c r="B113" s="605"/>
      <c r="C113" s="606"/>
      <c r="D113" s="604">
        <v>226</v>
      </c>
      <c r="E113" s="128"/>
      <c r="F113" s="120"/>
      <c r="G113" s="147"/>
      <c r="H113" s="357"/>
    </row>
    <row r="114" spans="1:8" ht="26.25" customHeight="1" hidden="1">
      <c r="A114" s="561" t="s">
        <v>255</v>
      </c>
      <c r="B114" s="605"/>
      <c r="C114" s="606"/>
      <c r="D114" s="604"/>
      <c r="E114" s="128"/>
      <c r="F114" s="120"/>
      <c r="G114" s="147"/>
      <c r="H114" s="357"/>
    </row>
    <row r="115" spans="1:8" ht="27.75" customHeight="1" hidden="1">
      <c r="A115" s="561" t="s">
        <v>255</v>
      </c>
      <c r="B115" s="605"/>
      <c r="C115" s="606"/>
      <c r="D115" s="604">
        <v>226</v>
      </c>
      <c r="E115" s="128"/>
      <c r="F115" s="120"/>
      <c r="G115" s="147"/>
      <c r="H115" s="357"/>
    </row>
    <row r="116" spans="1:8" ht="30.75" customHeight="1" hidden="1">
      <c r="A116" s="561" t="s">
        <v>256</v>
      </c>
      <c r="B116" s="605"/>
      <c r="C116" s="606"/>
      <c r="D116" s="604">
        <v>226</v>
      </c>
      <c r="E116" s="128"/>
      <c r="F116" s="120"/>
      <c r="G116" s="148"/>
      <c r="H116" s="357"/>
    </row>
    <row r="117" spans="1:8" ht="18.75" customHeight="1" hidden="1">
      <c r="A117" s="749" t="s">
        <v>261</v>
      </c>
      <c r="B117" s="750"/>
      <c r="C117" s="606"/>
      <c r="D117" s="604"/>
      <c r="E117" s="145"/>
      <c r="F117" s="146"/>
      <c r="G117" s="147"/>
      <c r="H117" s="357"/>
    </row>
    <row r="118" spans="1:8" ht="30.75" customHeight="1" hidden="1">
      <c r="A118" s="561" t="s">
        <v>255</v>
      </c>
      <c r="B118" s="605"/>
      <c r="C118" s="606"/>
      <c r="D118" s="604">
        <v>226</v>
      </c>
      <c r="E118" s="128"/>
      <c r="F118" s="120"/>
      <c r="G118" s="147"/>
      <c r="H118" s="357"/>
    </row>
    <row r="119" spans="1:8" ht="27" customHeight="1" hidden="1">
      <c r="A119" s="561" t="s">
        <v>255</v>
      </c>
      <c r="B119" s="605"/>
      <c r="C119" s="606"/>
      <c r="D119" s="604">
        <v>226</v>
      </c>
      <c r="E119" s="128"/>
      <c r="F119" s="120"/>
      <c r="G119" s="147"/>
      <c r="H119" s="357"/>
    </row>
    <row r="120" spans="1:8" ht="25.5" customHeight="1" hidden="1">
      <c r="A120" s="561" t="s">
        <v>255</v>
      </c>
      <c r="B120" s="605"/>
      <c r="C120" s="606"/>
      <c r="D120" s="604">
        <v>226</v>
      </c>
      <c r="E120" s="128"/>
      <c r="F120" s="120"/>
      <c r="G120" s="147"/>
      <c r="H120" s="357"/>
    </row>
    <row r="121" spans="1:8" ht="24.75" customHeight="1" hidden="1">
      <c r="A121" s="561" t="s">
        <v>255</v>
      </c>
      <c r="B121" s="605"/>
      <c r="C121" s="606"/>
      <c r="D121" s="604">
        <v>226</v>
      </c>
      <c r="E121" s="128"/>
      <c r="F121" s="120"/>
      <c r="G121" s="147"/>
      <c r="H121" s="357"/>
    </row>
    <row r="122" spans="1:8" ht="35.25" customHeight="1" hidden="1">
      <c r="A122" s="561" t="s">
        <v>256</v>
      </c>
      <c r="B122" s="605"/>
      <c r="C122" s="606"/>
      <c r="D122" s="604">
        <v>226</v>
      </c>
      <c r="E122" s="128"/>
      <c r="F122" s="120"/>
      <c r="G122" s="148"/>
      <c r="H122" s="357"/>
    </row>
    <row r="123" spans="1:8" ht="18.75" customHeight="1" hidden="1">
      <c r="A123" s="559" t="s">
        <v>294</v>
      </c>
      <c r="B123" s="605"/>
      <c r="C123" s="606"/>
      <c r="D123" s="607"/>
      <c r="E123" s="452"/>
      <c r="G123" s="147"/>
      <c r="H123" s="357"/>
    </row>
    <row r="124" spans="1:8" ht="38.25" customHeight="1" hidden="1">
      <c r="A124" s="561" t="s">
        <v>295</v>
      </c>
      <c r="B124" s="605"/>
      <c r="C124" s="606">
        <v>244</v>
      </c>
      <c r="D124" s="534">
        <v>226</v>
      </c>
      <c r="E124" s="128"/>
      <c r="F124" s="120"/>
      <c r="G124" s="147"/>
      <c r="H124" s="358"/>
    </row>
    <row r="125" spans="1:8" ht="18.75" customHeight="1" hidden="1">
      <c r="A125" s="608" t="s">
        <v>241</v>
      </c>
      <c r="B125" s="609"/>
      <c r="C125" s="610">
        <v>244</v>
      </c>
      <c r="D125" s="611"/>
      <c r="E125" s="145"/>
      <c r="F125" s="146"/>
      <c r="G125" s="147"/>
      <c r="H125" s="358"/>
    </row>
    <row r="126" spans="1:8" ht="18.75" customHeight="1" hidden="1">
      <c r="A126" s="612" t="s">
        <v>283</v>
      </c>
      <c r="B126" s="609"/>
      <c r="C126" s="610"/>
      <c r="D126" s="613">
        <v>225</v>
      </c>
      <c r="E126" s="128"/>
      <c r="F126" s="120"/>
      <c r="G126" s="147"/>
      <c r="H126" s="358"/>
    </row>
    <row r="127" spans="1:8" ht="18.75" customHeight="1" hidden="1">
      <c r="A127" s="612" t="s">
        <v>283</v>
      </c>
      <c r="B127" s="609"/>
      <c r="C127" s="610"/>
      <c r="D127" s="613">
        <v>225</v>
      </c>
      <c r="E127" s="128"/>
      <c r="F127" s="120"/>
      <c r="G127" s="790"/>
      <c r="H127" s="358"/>
    </row>
    <row r="128" spans="1:8" ht="18.75" customHeight="1" hidden="1">
      <c r="A128" s="612" t="s">
        <v>284</v>
      </c>
      <c r="B128" s="609"/>
      <c r="C128" s="610"/>
      <c r="D128" s="613">
        <v>226</v>
      </c>
      <c r="E128" s="128"/>
      <c r="F128" s="120"/>
      <c r="G128" s="791"/>
      <c r="H128" s="358"/>
    </row>
    <row r="129" spans="1:8" ht="18.75" customHeight="1" hidden="1">
      <c r="A129" s="612" t="s">
        <v>284</v>
      </c>
      <c r="B129" s="609"/>
      <c r="C129" s="610"/>
      <c r="D129" s="613">
        <v>226</v>
      </c>
      <c r="E129" s="128"/>
      <c r="F129" s="120"/>
      <c r="G129" s="147"/>
      <c r="H129" s="358"/>
    </row>
    <row r="130" spans="1:8" ht="52.5" customHeight="1" hidden="1">
      <c r="A130" s="612" t="s">
        <v>103</v>
      </c>
      <c r="B130" s="609"/>
      <c r="C130" s="610"/>
      <c r="D130" s="611">
        <v>226</v>
      </c>
      <c r="E130" s="128"/>
      <c r="F130" s="120"/>
      <c r="G130" s="147"/>
      <c r="H130" s="358"/>
    </row>
    <row r="131" spans="1:8" ht="39" customHeight="1" hidden="1">
      <c r="A131" s="612" t="s">
        <v>257</v>
      </c>
      <c r="B131" s="609"/>
      <c r="C131" s="610"/>
      <c r="D131" s="611">
        <v>340</v>
      </c>
      <c r="E131" s="128"/>
      <c r="F131" s="120"/>
      <c r="G131" s="150"/>
      <c r="H131" s="358"/>
    </row>
    <row r="132" spans="1:8" ht="18.75" customHeight="1" hidden="1">
      <c r="A132" s="614" t="s">
        <v>266</v>
      </c>
      <c r="B132" s="609"/>
      <c r="C132" s="610"/>
      <c r="D132" s="611"/>
      <c r="E132" s="128"/>
      <c r="F132" s="120"/>
      <c r="G132" s="147"/>
      <c r="H132" s="358"/>
    </row>
    <row r="133" spans="1:8" ht="25.5" customHeight="1" hidden="1">
      <c r="A133" s="612" t="s">
        <v>273</v>
      </c>
      <c r="B133" s="609"/>
      <c r="C133" s="610"/>
      <c r="D133" s="611">
        <v>226</v>
      </c>
      <c r="E133" s="128"/>
      <c r="F133" s="120"/>
      <c r="G133" s="147"/>
      <c r="H133" s="358"/>
    </row>
    <row r="134" spans="1:8" ht="53.25" customHeight="1" hidden="1">
      <c r="A134" s="612" t="s">
        <v>274</v>
      </c>
      <c r="B134" s="609"/>
      <c r="C134" s="610"/>
      <c r="D134" s="611">
        <v>226</v>
      </c>
      <c r="E134" s="128"/>
      <c r="F134" s="120"/>
      <c r="G134" s="147"/>
      <c r="H134" s="358"/>
    </row>
    <row r="135" spans="1:8" ht="30.75" customHeight="1" hidden="1">
      <c r="A135" s="612" t="s">
        <v>275</v>
      </c>
      <c r="B135" s="609"/>
      <c r="C135" s="610"/>
      <c r="D135" s="611">
        <v>226</v>
      </c>
      <c r="E135" s="128"/>
      <c r="F135" s="120"/>
      <c r="G135" s="147"/>
      <c r="H135" s="358"/>
    </row>
    <row r="136" spans="1:8" ht="34.5" customHeight="1" hidden="1">
      <c r="A136" s="612" t="s">
        <v>276</v>
      </c>
      <c r="B136" s="609"/>
      <c r="C136" s="610"/>
      <c r="D136" s="611">
        <v>340</v>
      </c>
      <c r="E136" s="128"/>
      <c r="F136" s="120"/>
      <c r="G136" s="147"/>
      <c r="H136" s="358"/>
    </row>
    <row r="137" spans="1:8" ht="36.75" customHeight="1" hidden="1">
      <c r="A137" s="612" t="s">
        <v>277</v>
      </c>
      <c r="B137" s="609"/>
      <c r="C137" s="610"/>
      <c r="D137" s="611">
        <v>340</v>
      </c>
      <c r="E137" s="128"/>
      <c r="F137" s="120"/>
      <c r="G137" s="150"/>
      <c r="H137" s="358"/>
    </row>
    <row r="138" spans="1:8" ht="27.75" customHeight="1" hidden="1">
      <c r="A138" s="612" t="s">
        <v>262</v>
      </c>
      <c r="B138" s="609"/>
      <c r="C138" s="610"/>
      <c r="D138" s="611">
        <v>340</v>
      </c>
      <c r="E138" s="128"/>
      <c r="F138" s="120"/>
      <c r="G138" s="150"/>
      <c r="H138" s="358"/>
    </row>
    <row r="139" spans="1:8" ht="18.75" customHeight="1" hidden="1">
      <c r="A139" s="608" t="s">
        <v>267</v>
      </c>
      <c r="B139" s="609"/>
      <c r="C139" s="610"/>
      <c r="D139" s="611"/>
      <c r="E139" s="128"/>
      <c r="F139" s="120"/>
      <c r="G139" s="147"/>
      <c r="H139" s="358"/>
    </row>
    <row r="140" spans="1:8" ht="18.75" customHeight="1" hidden="1">
      <c r="A140" s="612" t="s">
        <v>278</v>
      </c>
      <c r="B140" s="609"/>
      <c r="C140" s="610"/>
      <c r="D140" s="611">
        <v>310</v>
      </c>
      <c r="E140" s="128"/>
      <c r="F140" s="120"/>
      <c r="G140" s="790"/>
      <c r="H140" s="358"/>
    </row>
    <row r="141" spans="1:8" ht="30.75" customHeight="1" hidden="1">
      <c r="A141" s="612" t="s">
        <v>279</v>
      </c>
      <c r="B141" s="609"/>
      <c r="C141" s="610"/>
      <c r="D141" s="611">
        <v>310</v>
      </c>
      <c r="E141" s="128"/>
      <c r="F141" s="120"/>
      <c r="G141" s="791"/>
      <c r="H141" s="358"/>
    </row>
    <row r="142" spans="1:8" ht="18.75" customHeight="1" hidden="1">
      <c r="A142" s="813" t="s">
        <v>270</v>
      </c>
      <c r="B142" s="814"/>
      <c r="C142" s="606"/>
      <c r="D142" s="604"/>
      <c r="E142" s="145"/>
      <c r="F142" s="120"/>
      <c r="G142" s="147"/>
      <c r="H142" s="358"/>
    </row>
    <row r="143" spans="1:8" ht="43.5" customHeight="1" hidden="1">
      <c r="A143" s="615" t="s">
        <v>280</v>
      </c>
      <c r="B143" s="616"/>
      <c r="C143" s="606"/>
      <c r="D143" s="604">
        <v>225</v>
      </c>
      <c r="E143" s="145"/>
      <c r="F143" s="120"/>
      <c r="G143" s="147"/>
      <c r="H143" s="358"/>
    </row>
    <row r="144" spans="1:8" ht="56.25" customHeight="1" hidden="1">
      <c r="A144" s="615" t="s">
        <v>290</v>
      </c>
      <c r="B144" s="616"/>
      <c r="C144" s="606"/>
      <c r="D144" s="604">
        <v>310</v>
      </c>
      <c r="E144" s="145"/>
      <c r="F144" s="120"/>
      <c r="G144" s="147"/>
      <c r="H144" s="358"/>
    </row>
    <row r="145" spans="1:8" ht="30" customHeight="1" hidden="1" thickBot="1">
      <c r="A145" s="615" t="s">
        <v>304</v>
      </c>
      <c r="B145" s="616"/>
      <c r="C145" s="606"/>
      <c r="D145" s="604">
        <v>310</v>
      </c>
      <c r="E145" s="145"/>
      <c r="F145" s="120"/>
      <c r="G145" s="147"/>
      <c r="H145" s="339"/>
    </row>
    <row r="146" spans="1:8" ht="21" customHeight="1" hidden="1">
      <c r="A146" s="808" t="s">
        <v>70</v>
      </c>
      <c r="B146" s="809"/>
      <c r="C146" s="809"/>
      <c r="D146" s="810"/>
      <c r="E146" s="151"/>
      <c r="F146" s="152"/>
      <c r="G146" s="152"/>
      <c r="H146" s="339"/>
    </row>
    <row r="147" spans="1:10" ht="38.25" customHeight="1" hidden="1">
      <c r="A147" s="565" t="s">
        <v>58</v>
      </c>
      <c r="B147" s="565"/>
      <c r="C147" s="539">
        <v>244</v>
      </c>
      <c r="D147" s="534">
        <v>226</v>
      </c>
      <c r="E147" s="119"/>
      <c r="F147" s="120"/>
      <c r="G147" s="120"/>
      <c r="H147" s="125"/>
      <c r="J147" s="105" t="s">
        <v>56</v>
      </c>
    </row>
    <row r="148" spans="1:8" ht="14.25" customHeight="1" hidden="1">
      <c r="A148" s="787" t="s">
        <v>74</v>
      </c>
      <c r="B148" s="788"/>
      <c r="C148" s="788"/>
      <c r="D148" s="789"/>
      <c r="E148" s="461"/>
      <c r="F148" s="153"/>
      <c r="G148" s="154"/>
      <c r="H148" s="359"/>
    </row>
    <row r="149" spans="1:8" s="120" customFormat="1" ht="19.5" customHeight="1" hidden="1">
      <c r="A149" s="573" t="s">
        <v>61</v>
      </c>
      <c r="B149" s="617"/>
      <c r="C149" s="618">
        <v>244</v>
      </c>
      <c r="D149" s="619">
        <v>221</v>
      </c>
      <c r="E149" s="164"/>
      <c r="F149" s="155"/>
      <c r="G149" s="117"/>
      <c r="H149" s="125"/>
    </row>
    <row r="150" spans="1:8" ht="20.25" customHeight="1" hidden="1">
      <c r="A150" s="620" t="s">
        <v>61</v>
      </c>
      <c r="B150" s="620"/>
      <c r="C150" s="621">
        <v>244</v>
      </c>
      <c r="D150" s="622">
        <v>221</v>
      </c>
      <c r="E150" s="463"/>
      <c r="F150" s="156"/>
      <c r="G150" s="792"/>
      <c r="H150" s="360"/>
    </row>
    <row r="151" spans="1:8" ht="17.25" customHeight="1" hidden="1">
      <c r="A151" s="746" t="s">
        <v>84</v>
      </c>
      <c r="B151" s="747"/>
      <c r="C151" s="747"/>
      <c r="D151" s="748"/>
      <c r="E151" s="163"/>
      <c r="F151" s="140"/>
      <c r="G151" s="699"/>
      <c r="H151" s="125"/>
    </row>
    <row r="152" spans="1:8" ht="23.25" customHeight="1" hidden="1">
      <c r="A152" s="623" t="s">
        <v>61</v>
      </c>
      <c r="B152" s="623"/>
      <c r="C152" s="624">
        <v>244</v>
      </c>
      <c r="D152" s="625">
        <v>221</v>
      </c>
      <c r="E152" s="464"/>
      <c r="F152" s="157"/>
      <c r="G152" s="700"/>
      <c r="H152" s="359"/>
    </row>
    <row r="153" spans="1:8" s="120" customFormat="1" ht="23.25" customHeight="1" hidden="1">
      <c r="A153" s="565" t="s">
        <v>61</v>
      </c>
      <c r="B153" s="565"/>
      <c r="C153" s="539">
        <v>244</v>
      </c>
      <c r="D153" s="534">
        <v>221</v>
      </c>
      <c r="E153" s="164"/>
      <c r="F153" s="157"/>
      <c r="G153" s="117"/>
      <c r="H153" s="125"/>
    </row>
    <row r="154" spans="1:8" ht="18" customHeight="1" hidden="1">
      <c r="A154" s="800" t="s">
        <v>75</v>
      </c>
      <c r="B154" s="801"/>
      <c r="C154" s="801"/>
      <c r="D154" s="802"/>
      <c r="E154" s="465"/>
      <c r="F154" s="159"/>
      <c r="G154" s="160"/>
      <c r="H154" s="360"/>
    </row>
    <row r="155" spans="1:7" ht="23.25" customHeight="1" hidden="1">
      <c r="A155" s="565" t="s">
        <v>81</v>
      </c>
      <c r="B155" s="565"/>
      <c r="C155" s="539">
        <v>244</v>
      </c>
      <c r="D155" s="534">
        <v>221</v>
      </c>
      <c r="E155" s="162"/>
      <c r="F155" s="155"/>
      <c r="G155" s="113"/>
    </row>
    <row r="156" spans="1:8" ht="18.75" customHeight="1" hidden="1">
      <c r="A156" s="746" t="s">
        <v>76</v>
      </c>
      <c r="B156" s="747"/>
      <c r="C156" s="747"/>
      <c r="D156" s="748"/>
      <c r="E156" s="161"/>
      <c r="F156" s="140"/>
      <c r="G156" s="117"/>
      <c r="H156" s="125"/>
    </row>
    <row r="157" spans="1:8" ht="24.75" customHeight="1" hidden="1">
      <c r="A157" s="565" t="s">
        <v>82</v>
      </c>
      <c r="B157" s="565"/>
      <c r="C157" s="539">
        <v>244</v>
      </c>
      <c r="D157" s="534">
        <v>226</v>
      </c>
      <c r="E157" s="162"/>
      <c r="F157" s="155"/>
      <c r="G157" s="117"/>
      <c r="H157" s="125"/>
    </row>
    <row r="158" spans="1:8" ht="18.75" customHeight="1" hidden="1">
      <c r="A158" s="746" t="s">
        <v>85</v>
      </c>
      <c r="B158" s="747"/>
      <c r="C158" s="747"/>
      <c r="D158" s="748"/>
      <c r="E158" s="163"/>
      <c r="F158" s="140"/>
      <c r="G158" s="117"/>
      <c r="H158" s="125"/>
    </row>
    <row r="159" spans="1:8" ht="19.5" customHeight="1" hidden="1">
      <c r="A159" s="623" t="s">
        <v>82</v>
      </c>
      <c r="B159" s="623"/>
      <c r="C159" s="624">
        <v>244</v>
      </c>
      <c r="D159" s="625">
        <v>226</v>
      </c>
      <c r="E159" s="464"/>
      <c r="F159" s="157"/>
      <c r="G159" s="154"/>
      <c r="H159" s="359"/>
    </row>
    <row r="160" spans="1:8" s="120" customFormat="1" ht="17.25" customHeight="1" hidden="1">
      <c r="A160" s="746" t="s">
        <v>77</v>
      </c>
      <c r="B160" s="747"/>
      <c r="C160" s="747"/>
      <c r="D160" s="748"/>
      <c r="E160" s="142"/>
      <c r="F160" s="140"/>
      <c r="G160" s="117"/>
      <c r="H160" s="125"/>
    </row>
    <row r="161" spans="1:8" ht="21.75" customHeight="1" hidden="1">
      <c r="A161" s="620" t="s">
        <v>83</v>
      </c>
      <c r="B161" s="620"/>
      <c r="C161" s="621">
        <v>244</v>
      </c>
      <c r="D161" s="622">
        <v>226</v>
      </c>
      <c r="E161" s="463"/>
      <c r="F161" s="157"/>
      <c r="G161" s="160"/>
      <c r="H161" s="339"/>
    </row>
    <row r="162" spans="1:8" ht="18" customHeight="1" hidden="1">
      <c r="A162" s="795" t="s">
        <v>78</v>
      </c>
      <c r="B162" s="795"/>
      <c r="C162" s="795"/>
      <c r="D162" s="795"/>
      <c r="E162" s="163"/>
      <c r="F162" s="140"/>
      <c r="G162" s="117"/>
      <c r="H162" s="793"/>
    </row>
    <row r="163" spans="1:8" ht="26.25" customHeight="1" hidden="1">
      <c r="A163" s="626" t="s">
        <v>111</v>
      </c>
      <c r="B163" s="565"/>
      <c r="C163" s="539">
        <v>244</v>
      </c>
      <c r="D163" s="534">
        <v>226</v>
      </c>
      <c r="E163" s="162"/>
      <c r="F163" s="157"/>
      <c r="G163" s="122"/>
      <c r="H163" s="794"/>
    </row>
    <row r="164" spans="1:8" ht="24" customHeight="1" hidden="1">
      <c r="A164" s="565" t="s">
        <v>112</v>
      </c>
      <c r="B164" s="565"/>
      <c r="C164" s="539">
        <v>244</v>
      </c>
      <c r="D164" s="534">
        <v>226</v>
      </c>
      <c r="E164" s="164"/>
      <c r="F164" s="157"/>
      <c r="G164" s="122"/>
      <c r="H164" s="347"/>
    </row>
    <row r="165" spans="1:8" ht="24" customHeight="1" hidden="1">
      <c r="A165" s="565" t="s">
        <v>126</v>
      </c>
      <c r="B165" s="565"/>
      <c r="C165" s="539">
        <v>244</v>
      </c>
      <c r="D165" s="534">
        <v>226</v>
      </c>
      <c r="E165" s="164"/>
      <c r="F165" s="157"/>
      <c r="G165" s="122"/>
      <c r="H165" s="347"/>
    </row>
    <row r="166" spans="1:8" ht="22.5" customHeight="1" hidden="1">
      <c r="A166" s="565" t="s">
        <v>99</v>
      </c>
      <c r="B166" s="565"/>
      <c r="C166" s="539">
        <v>244</v>
      </c>
      <c r="D166" s="534">
        <v>226</v>
      </c>
      <c r="E166" s="165"/>
      <c r="F166" s="166"/>
      <c r="G166" s="122"/>
      <c r="H166" s="347"/>
    </row>
    <row r="167" spans="1:8" ht="14.25" customHeight="1" hidden="1">
      <c r="A167" s="749" t="s">
        <v>88</v>
      </c>
      <c r="B167" s="796"/>
      <c r="C167" s="796"/>
      <c r="D167" s="750"/>
      <c r="E167" s="128"/>
      <c r="F167" s="120"/>
      <c r="G167" s="117"/>
      <c r="H167" s="347"/>
    </row>
    <row r="168" spans="1:8" ht="15.75" customHeight="1" hidden="1">
      <c r="A168" s="565" t="s">
        <v>90</v>
      </c>
      <c r="B168" s="565"/>
      <c r="C168" s="539">
        <v>244</v>
      </c>
      <c r="D168" s="534">
        <v>310</v>
      </c>
      <c r="E168" s="164"/>
      <c r="F168" s="157"/>
      <c r="G168" s="792"/>
      <c r="H168" s="347"/>
    </row>
    <row r="169" spans="1:8" ht="15" customHeight="1" hidden="1">
      <c r="A169" s="749" t="s">
        <v>89</v>
      </c>
      <c r="B169" s="796"/>
      <c r="C169" s="796"/>
      <c r="D169" s="750"/>
      <c r="E169" s="128"/>
      <c r="F169" s="120"/>
      <c r="G169" s="699"/>
      <c r="H169" s="347"/>
    </row>
    <row r="170" spans="1:8" ht="15" customHeight="1" hidden="1">
      <c r="A170" s="565" t="s">
        <v>91</v>
      </c>
      <c r="B170" s="565"/>
      <c r="C170" s="539">
        <v>244</v>
      </c>
      <c r="D170" s="534">
        <v>310</v>
      </c>
      <c r="E170" s="164"/>
      <c r="F170" s="157"/>
      <c r="G170" s="700"/>
      <c r="H170" s="347"/>
    </row>
    <row r="171" spans="1:8" ht="21.75" customHeight="1" hidden="1">
      <c r="A171" s="751" t="s">
        <v>92</v>
      </c>
      <c r="B171" s="752"/>
      <c r="C171" s="752"/>
      <c r="D171" s="753"/>
      <c r="E171" s="128"/>
      <c r="F171" s="120"/>
      <c r="G171" s="117"/>
      <c r="H171" s="347"/>
    </row>
    <row r="172" spans="1:8" ht="36" customHeight="1" hidden="1">
      <c r="A172" s="565" t="s">
        <v>109</v>
      </c>
      <c r="B172" s="565"/>
      <c r="C172" s="539">
        <v>244</v>
      </c>
      <c r="D172" s="534">
        <v>225</v>
      </c>
      <c r="E172" s="167"/>
      <c r="F172" s="168"/>
      <c r="G172" s="113"/>
      <c r="H172" s="347"/>
    </row>
    <row r="173" spans="1:8" ht="28.5" customHeight="1" hidden="1">
      <c r="A173" s="565" t="s">
        <v>97</v>
      </c>
      <c r="B173" s="565"/>
      <c r="C173" s="539">
        <v>244</v>
      </c>
      <c r="D173" s="534">
        <v>225</v>
      </c>
      <c r="E173" s="164"/>
      <c r="F173" s="157"/>
      <c r="G173" s="122"/>
      <c r="H173" s="347"/>
    </row>
    <row r="174" spans="1:8" ht="21.75" customHeight="1" hidden="1">
      <c r="A174" s="565"/>
      <c r="B174" s="565"/>
      <c r="C174" s="539">
        <v>244</v>
      </c>
      <c r="D174" s="534">
        <v>225</v>
      </c>
      <c r="E174" s="164"/>
      <c r="F174" s="157"/>
      <c r="G174" s="117"/>
      <c r="H174" s="347"/>
    </row>
    <row r="175" spans="1:8" ht="25.5" customHeight="1" hidden="1">
      <c r="A175" s="565" t="s">
        <v>97</v>
      </c>
      <c r="B175" s="565"/>
      <c r="C175" s="539">
        <v>244</v>
      </c>
      <c r="D175" s="534">
        <v>225</v>
      </c>
      <c r="E175" s="165"/>
      <c r="F175" s="166"/>
      <c r="G175" s="122"/>
      <c r="H175" s="361"/>
    </row>
    <row r="176" spans="1:8" ht="21.75" customHeight="1" hidden="1">
      <c r="A176" s="819" t="s">
        <v>93</v>
      </c>
      <c r="B176" s="820"/>
      <c r="C176" s="820"/>
      <c r="D176" s="821"/>
      <c r="E176" s="128"/>
      <c r="F176" s="120"/>
      <c r="G176" s="117"/>
      <c r="H176" s="347"/>
    </row>
    <row r="177" spans="1:8" ht="26.25" customHeight="1" hidden="1">
      <c r="A177" s="565" t="s">
        <v>98</v>
      </c>
      <c r="B177" s="565"/>
      <c r="C177" s="539">
        <v>244</v>
      </c>
      <c r="D177" s="534">
        <v>340</v>
      </c>
      <c r="E177" s="164"/>
      <c r="F177" s="157"/>
      <c r="G177" s="122"/>
      <c r="H177" s="347"/>
    </row>
    <row r="178" spans="1:8" ht="21.75" customHeight="1" hidden="1">
      <c r="A178" s="803" t="s">
        <v>95</v>
      </c>
      <c r="B178" s="804"/>
      <c r="C178" s="804"/>
      <c r="D178" s="805"/>
      <c r="E178" s="128"/>
      <c r="F178" s="120"/>
      <c r="G178" s="117"/>
      <c r="H178" s="347"/>
    </row>
    <row r="179" spans="1:8" ht="24" customHeight="1" hidden="1">
      <c r="A179" s="565" t="s">
        <v>100</v>
      </c>
      <c r="B179" s="565"/>
      <c r="C179" s="539">
        <v>244</v>
      </c>
      <c r="D179" s="534">
        <v>225</v>
      </c>
      <c r="E179" s="164"/>
      <c r="F179" s="157"/>
      <c r="G179" s="122"/>
      <c r="H179" s="362"/>
    </row>
    <row r="180" spans="1:8" ht="21.75" customHeight="1" hidden="1">
      <c r="A180" s="623" t="s">
        <v>101</v>
      </c>
      <c r="B180" s="623"/>
      <c r="C180" s="624">
        <v>244</v>
      </c>
      <c r="D180" s="625">
        <v>225</v>
      </c>
      <c r="E180" s="169"/>
      <c r="F180" s="157"/>
      <c r="G180" s="154"/>
      <c r="H180" s="363"/>
    </row>
    <row r="181" spans="1:8" ht="21.75" customHeight="1" hidden="1">
      <c r="A181" s="784" t="s">
        <v>113</v>
      </c>
      <c r="B181" s="785"/>
      <c r="C181" s="785"/>
      <c r="D181" s="786"/>
      <c r="E181" s="164"/>
      <c r="F181" s="155"/>
      <c r="G181" s="117"/>
      <c r="H181" s="347"/>
    </row>
    <row r="182" spans="1:8" ht="24" customHeight="1" hidden="1">
      <c r="A182" s="565" t="s">
        <v>118</v>
      </c>
      <c r="B182" s="565"/>
      <c r="C182" s="539">
        <v>244</v>
      </c>
      <c r="D182" s="534">
        <v>226</v>
      </c>
      <c r="E182" s="164"/>
      <c r="F182" s="157"/>
      <c r="G182" s="122"/>
      <c r="H182" s="347"/>
    </row>
    <row r="183" spans="1:8" ht="14.25" customHeight="1" hidden="1">
      <c r="A183" s="741" t="s">
        <v>119</v>
      </c>
      <c r="B183" s="565"/>
      <c r="C183" s="539">
        <v>244</v>
      </c>
      <c r="D183" s="534">
        <v>225</v>
      </c>
      <c r="E183" s="164"/>
      <c r="F183" s="157"/>
      <c r="G183" s="817"/>
      <c r="H183" s="347"/>
    </row>
    <row r="184" spans="1:8" ht="14.25" customHeight="1" hidden="1">
      <c r="A184" s="742"/>
      <c r="B184" s="565">
        <v>500</v>
      </c>
      <c r="C184" s="539">
        <v>244</v>
      </c>
      <c r="D184" s="534">
        <v>225</v>
      </c>
      <c r="E184" s="164"/>
      <c r="F184" s="157"/>
      <c r="G184" s="818"/>
      <c r="H184" s="347"/>
    </row>
    <row r="185" spans="1:8" ht="21.75" customHeight="1" hidden="1">
      <c r="A185" s="797" t="s">
        <v>114</v>
      </c>
      <c r="B185" s="798"/>
      <c r="C185" s="798"/>
      <c r="D185" s="799"/>
      <c r="E185" s="164"/>
      <c r="F185" s="155"/>
      <c r="G185" s="117"/>
      <c r="H185" s="347"/>
    </row>
    <row r="186" spans="1:8" ht="21.75" customHeight="1" hidden="1">
      <c r="A186" s="627" t="s">
        <v>124</v>
      </c>
      <c r="B186" s="628"/>
      <c r="C186" s="595">
        <v>244</v>
      </c>
      <c r="D186" s="596">
        <v>225</v>
      </c>
      <c r="E186" s="167"/>
      <c r="F186" s="170"/>
      <c r="G186" s="171"/>
      <c r="H186" s="347"/>
    </row>
    <row r="187" spans="1:8" ht="21.75" customHeight="1" hidden="1">
      <c r="A187" s="627" t="s">
        <v>86</v>
      </c>
      <c r="B187" s="628"/>
      <c r="C187" s="595"/>
      <c r="D187" s="596"/>
      <c r="E187" s="164"/>
      <c r="F187" s="157"/>
      <c r="G187" s="171"/>
      <c r="H187" s="347"/>
    </row>
    <row r="188" spans="1:8" ht="21.75" customHeight="1" hidden="1">
      <c r="A188" s="565" t="s">
        <v>120</v>
      </c>
      <c r="B188" s="565"/>
      <c r="C188" s="539">
        <v>244</v>
      </c>
      <c r="D188" s="534">
        <v>225</v>
      </c>
      <c r="E188" s="167"/>
      <c r="F188" s="701"/>
      <c r="G188" s="171"/>
      <c r="H188" s="347"/>
    </row>
    <row r="189" spans="1:8" ht="21.75" customHeight="1" hidden="1">
      <c r="A189" s="629" t="s">
        <v>123</v>
      </c>
      <c r="B189" s="628" t="s">
        <v>117</v>
      </c>
      <c r="C189" s="595">
        <v>244</v>
      </c>
      <c r="D189" s="596">
        <v>225</v>
      </c>
      <c r="E189" s="167"/>
      <c r="F189" s="702"/>
      <c r="G189" s="172"/>
      <c r="H189" s="363"/>
    </row>
    <row r="190" spans="1:8" ht="21.75" customHeight="1" hidden="1">
      <c r="A190" s="711" t="s">
        <v>115</v>
      </c>
      <c r="B190" s="712"/>
      <c r="C190" s="712"/>
      <c r="D190" s="713"/>
      <c r="E190" s="164"/>
      <c r="F190" s="155"/>
      <c r="G190" s="117"/>
      <c r="H190" s="347"/>
    </row>
    <row r="191" spans="1:8" ht="21.75" customHeight="1" hidden="1">
      <c r="A191" s="629" t="s">
        <v>123</v>
      </c>
      <c r="B191" s="596"/>
      <c r="C191" s="595">
        <v>244</v>
      </c>
      <c r="D191" s="596">
        <v>225</v>
      </c>
      <c r="E191" s="165"/>
      <c r="F191" s="173"/>
      <c r="G191" s="172"/>
      <c r="H191" s="363"/>
    </row>
    <row r="192" spans="1:8" ht="19.5" customHeight="1" hidden="1">
      <c r="A192" s="738" t="s">
        <v>121</v>
      </c>
      <c r="B192" s="565"/>
      <c r="C192" s="539">
        <v>244</v>
      </c>
      <c r="D192" s="754">
        <v>225</v>
      </c>
      <c r="E192" s="165"/>
      <c r="F192" s="173"/>
      <c r="G192" s="708"/>
      <c r="H192" s="705"/>
    </row>
    <row r="193" spans="1:8" ht="21.75" customHeight="1" hidden="1">
      <c r="A193" s="739"/>
      <c r="B193" s="565"/>
      <c r="C193" s="618"/>
      <c r="D193" s="755"/>
      <c r="E193" s="164"/>
      <c r="F193" s="155"/>
      <c r="G193" s="709"/>
      <c r="H193" s="706"/>
    </row>
    <row r="194" spans="1:8" ht="21.75" customHeight="1" hidden="1">
      <c r="A194" s="739"/>
      <c r="B194" s="565"/>
      <c r="C194" s="618"/>
      <c r="D194" s="755"/>
      <c r="E194" s="164"/>
      <c r="F194" s="155"/>
      <c r="G194" s="709"/>
      <c r="H194" s="706"/>
    </row>
    <row r="195" spans="1:8" ht="16.5" customHeight="1" hidden="1">
      <c r="A195" s="740"/>
      <c r="B195" s="749" t="s">
        <v>122</v>
      </c>
      <c r="C195" s="750"/>
      <c r="D195" s="756"/>
      <c r="E195" s="165"/>
      <c r="F195" s="173"/>
      <c r="G195" s="710"/>
      <c r="H195" s="707"/>
    </row>
    <row r="196" spans="1:8" ht="16.5" customHeight="1" hidden="1">
      <c r="A196" s="573"/>
      <c r="B196" s="534"/>
      <c r="C196" s="539"/>
      <c r="D196" s="619"/>
      <c r="E196" s="142"/>
      <c r="F196" s="140"/>
      <c r="G196" s="174"/>
      <c r="H196" s="192"/>
    </row>
    <row r="197" spans="1:8" ht="21.75" customHeight="1" hidden="1">
      <c r="A197" s="743" t="s">
        <v>102</v>
      </c>
      <c r="B197" s="744"/>
      <c r="C197" s="744"/>
      <c r="D197" s="745"/>
      <c r="E197" s="175"/>
      <c r="F197" s="176"/>
      <c r="G197" s="177"/>
      <c r="H197" s="192"/>
    </row>
    <row r="198" spans="1:8" ht="21.75" customHeight="1" hidden="1">
      <c r="A198" s="720" t="s">
        <v>94</v>
      </c>
      <c r="B198" s="721"/>
      <c r="C198" s="721"/>
      <c r="D198" s="722"/>
      <c r="E198" s="178"/>
      <c r="F198" s="179"/>
      <c r="G198" s="171"/>
      <c r="H198" s="347"/>
    </row>
    <row r="199" spans="1:8" ht="21.75" customHeight="1" hidden="1">
      <c r="A199" s="630" t="s">
        <v>103</v>
      </c>
      <c r="B199" s="631"/>
      <c r="C199" s="632">
        <v>244</v>
      </c>
      <c r="D199" s="633">
        <v>226</v>
      </c>
      <c r="E199" s="165"/>
      <c r="F199" s="173"/>
      <c r="G199" s="180"/>
      <c r="H199" s="347"/>
    </row>
    <row r="200" spans="1:8" ht="21.75" customHeight="1" hidden="1">
      <c r="A200" s="630" t="s">
        <v>73</v>
      </c>
      <c r="B200" s="631"/>
      <c r="C200" s="632">
        <v>244</v>
      </c>
      <c r="D200" s="633">
        <v>340</v>
      </c>
      <c r="E200" s="164"/>
      <c r="F200" s="181"/>
      <c r="G200" s="180"/>
      <c r="H200" s="347"/>
    </row>
    <row r="201" spans="1:8" ht="21.75" customHeight="1" hidden="1">
      <c r="A201" s="731" t="s">
        <v>107</v>
      </c>
      <c r="B201" s="732"/>
      <c r="C201" s="732"/>
      <c r="D201" s="733"/>
      <c r="E201" s="178"/>
      <c r="F201" s="179"/>
      <c r="G201" s="171"/>
      <c r="H201" s="347"/>
    </row>
    <row r="202" spans="1:8" ht="21.75" customHeight="1" hidden="1">
      <c r="A202" s="630" t="s">
        <v>103</v>
      </c>
      <c r="B202" s="631"/>
      <c r="C202" s="632">
        <v>244</v>
      </c>
      <c r="D202" s="633">
        <v>226</v>
      </c>
      <c r="E202" s="165"/>
      <c r="F202" s="173"/>
      <c r="G202" s="180"/>
      <c r="H202" s="347"/>
    </row>
    <row r="203" spans="1:8" ht="36" customHeight="1" hidden="1">
      <c r="A203" s="630" t="s">
        <v>104</v>
      </c>
      <c r="B203" s="631"/>
      <c r="C203" s="632">
        <v>244</v>
      </c>
      <c r="D203" s="633">
        <v>226</v>
      </c>
      <c r="E203" s="164"/>
      <c r="F203" s="181"/>
      <c r="G203" s="180"/>
      <c r="H203" s="347"/>
    </row>
    <row r="204" spans="1:8" ht="23.25" customHeight="1" hidden="1">
      <c r="A204" s="630" t="s">
        <v>19</v>
      </c>
      <c r="B204" s="631"/>
      <c r="C204" s="632">
        <v>244</v>
      </c>
      <c r="D204" s="633">
        <v>340</v>
      </c>
      <c r="E204" s="164"/>
      <c r="F204" s="181"/>
      <c r="G204" s="180"/>
      <c r="H204" s="347"/>
    </row>
    <row r="205" spans="1:8" ht="21.75" customHeight="1" hidden="1">
      <c r="A205" s="630" t="s">
        <v>73</v>
      </c>
      <c r="B205" s="631"/>
      <c r="C205" s="632">
        <v>244</v>
      </c>
      <c r="D205" s="633">
        <v>340</v>
      </c>
      <c r="E205" s="164"/>
      <c r="F205" s="181"/>
      <c r="G205" s="180"/>
      <c r="H205" s="347"/>
    </row>
    <row r="206" spans="1:8" ht="21.75" customHeight="1" hidden="1">
      <c r="A206" s="630" t="s">
        <v>110</v>
      </c>
      <c r="B206" s="631"/>
      <c r="C206" s="632">
        <v>244</v>
      </c>
      <c r="D206" s="633">
        <v>340</v>
      </c>
      <c r="E206" s="164"/>
      <c r="F206" s="181"/>
      <c r="G206" s="180"/>
      <c r="H206" s="347"/>
    </row>
    <row r="207" spans="1:8" ht="21.75" customHeight="1" hidden="1">
      <c r="A207" s="736" t="s">
        <v>68</v>
      </c>
      <c r="B207" s="737"/>
      <c r="C207" s="737"/>
      <c r="D207" s="737"/>
      <c r="E207" s="466"/>
      <c r="F207" s="182"/>
      <c r="G207" s="171"/>
      <c r="H207" s="347"/>
    </row>
    <row r="208" spans="1:8" ht="33.75" customHeight="1" hidden="1">
      <c r="A208" s="630" t="s">
        <v>104</v>
      </c>
      <c r="B208" s="631"/>
      <c r="C208" s="632">
        <v>244</v>
      </c>
      <c r="D208" s="633">
        <v>226</v>
      </c>
      <c r="E208" s="164"/>
      <c r="F208" s="181"/>
      <c r="G208" s="180"/>
      <c r="H208" s="347"/>
    </row>
    <row r="209" spans="1:8" ht="21.75" customHeight="1" hidden="1">
      <c r="A209" s="630" t="s">
        <v>106</v>
      </c>
      <c r="B209" s="631"/>
      <c r="C209" s="632">
        <v>244</v>
      </c>
      <c r="D209" s="633">
        <v>225</v>
      </c>
      <c r="E209" s="183"/>
      <c r="F209" s="181"/>
      <c r="G209" s="171"/>
      <c r="H209" s="347"/>
    </row>
    <row r="210" spans="1:8" ht="21.75" customHeight="1" hidden="1">
      <c r="A210" s="630" t="s">
        <v>106</v>
      </c>
      <c r="B210" s="631"/>
      <c r="C210" s="632">
        <v>244</v>
      </c>
      <c r="D210" s="633">
        <v>225</v>
      </c>
      <c r="E210" s="164"/>
      <c r="F210" s="181"/>
      <c r="G210" s="115"/>
      <c r="H210" s="364"/>
    </row>
    <row r="211" spans="1:8" ht="21.75" customHeight="1" hidden="1">
      <c r="A211" s="630" t="s">
        <v>108</v>
      </c>
      <c r="B211" s="631"/>
      <c r="C211" s="632">
        <v>244</v>
      </c>
      <c r="D211" s="633">
        <v>226</v>
      </c>
      <c r="E211" s="164"/>
      <c r="F211" s="181"/>
      <c r="G211" s="184"/>
      <c r="H211" s="347"/>
    </row>
    <row r="212" spans="1:8" ht="22.5" customHeight="1" hidden="1">
      <c r="A212" s="630" t="s">
        <v>19</v>
      </c>
      <c r="B212" s="631"/>
      <c r="C212" s="632">
        <v>244</v>
      </c>
      <c r="D212" s="633">
        <v>340</v>
      </c>
      <c r="E212" s="164"/>
      <c r="F212" s="181"/>
      <c r="G212" s="180"/>
      <c r="H212" s="347"/>
    </row>
    <row r="213" spans="1:8" ht="21.75" customHeight="1" hidden="1">
      <c r="A213" s="630" t="s">
        <v>73</v>
      </c>
      <c r="B213" s="631"/>
      <c r="C213" s="632">
        <v>244</v>
      </c>
      <c r="D213" s="633">
        <v>340</v>
      </c>
      <c r="E213" s="164"/>
      <c r="F213" s="181"/>
      <c r="G213" s="180"/>
      <c r="H213" s="347"/>
    </row>
    <row r="214" spans="1:8" ht="21.75" customHeight="1" hidden="1" thickBot="1">
      <c r="A214" s="634" t="s">
        <v>105</v>
      </c>
      <c r="B214" s="635"/>
      <c r="C214" s="636">
        <v>244</v>
      </c>
      <c r="D214" s="637">
        <v>340</v>
      </c>
      <c r="E214" s="185"/>
      <c r="F214" s="186"/>
      <c r="G214" s="180"/>
      <c r="H214" s="347"/>
    </row>
    <row r="215" spans="1:8" ht="21.75" customHeight="1" hidden="1">
      <c r="A215" s="759" t="s">
        <v>301</v>
      </c>
      <c r="B215" s="760"/>
      <c r="C215" s="638" t="s">
        <v>27</v>
      </c>
      <c r="D215" s="639"/>
      <c r="E215" s="188"/>
      <c r="F215" s="189"/>
      <c r="G215" s="180"/>
      <c r="H215" s="347"/>
    </row>
    <row r="216" spans="1:8" ht="21.75" customHeight="1" hidden="1">
      <c r="A216" s="565" t="s">
        <v>303</v>
      </c>
      <c r="B216" s="565"/>
      <c r="C216" s="539"/>
      <c r="D216" s="534"/>
      <c r="E216" s="128"/>
      <c r="F216" s="120"/>
      <c r="G216" s="180"/>
      <c r="H216" s="347"/>
    </row>
    <row r="217" spans="1:8" ht="21.75" customHeight="1" hidden="1">
      <c r="A217" s="565" t="s">
        <v>305</v>
      </c>
      <c r="B217" s="640"/>
      <c r="C217" s="641"/>
      <c r="D217" s="642"/>
      <c r="E217" s="145"/>
      <c r="F217" s="120"/>
      <c r="G217" s="180"/>
      <c r="H217" s="347"/>
    </row>
    <row r="218" spans="1:8" ht="21.75" customHeight="1" hidden="1">
      <c r="A218" s="643" t="s">
        <v>306</v>
      </c>
      <c r="B218" s="644"/>
      <c r="C218" s="645" t="s">
        <v>116</v>
      </c>
      <c r="D218" s="642"/>
      <c r="E218" s="145"/>
      <c r="F218" s="152"/>
      <c r="G218" s="180"/>
      <c r="H218" s="347"/>
    </row>
    <row r="219" spans="1:8" ht="21.75" customHeight="1" hidden="1">
      <c r="A219" s="646" t="s">
        <v>308</v>
      </c>
      <c r="B219" s="640"/>
      <c r="C219" s="641">
        <v>244</v>
      </c>
      <c r="D219" s="642">
        <v>225</v>
      </c>
      <c r="E219" s="151"/>
      <c r="F219" s="120"/>
      <c r="G219" s="180"/>
      <c r="H219" s="347"/>
    </row>
    <row r="220" spans="1:8" ht="21.75" customHeight="1" hidden="1">
      <c r="A220" s="646" t="s">
        <v>309</v>
      </c>
      <c r="B220" s="640"/>
      <c r="C220" s="641">
        <v>244</v>
      </c>
      <c r="D220" s="642">
        <v>226</v>
      </c>
      <c r="E220" s="151"/>
      <c r="F220" s="120"/>
      <c r="G220" s="180"/>
      <c r="H220" s="347"/>
    </row>
    <row r="221" spans="1:8" ht="21.75" customHeight="1">
      <c r="A221" s="597" t="s">
        <v>574</v>
      </c>
      <c r="B221" s="539" t="s">
        <v>25</v>
      </c>
      <c r="C221" s="563">
        <v>244</v>
      </c>
      <c r="D221" s="534">
        <v>226</v>
      </c>
      <c r="E221" s="164">
        <v>1</v>
      </c>
      <c r="F221" s="210" t="s">
        <v>327</v>
      </c>
      <c r="G221" s="122"/>
      <c r="H221" s="347"/>
    </row>
    <row r="222" spans="1:8" ht="31.5" customHeight="1">
      <c r="A222" s="569" t="s">
        <v>451</v>
      </c>
      <c r="B222" s="569">
        <f>SUM(E222:E224)</f>
        <v>244000</v>
      </c>
      <c r="C222" s="560">
        <v>244</v>
      </c>
      <c r="D222" s="558">
        <v>226</v>
      </c>
      <c r="E222" s="151"/>
      <c r="F222" s="120"/>
      <c r="G222" s="180"/>
      <c r="H222" s="347"/>
    </row>
    <row r="223" spans="1:9" ht="25.5">
      <c r="A223" s="597" t="s">
        <v>352</v>
      </c>
      <c r="B223" s="589" t="s">
        <v>59</v>
      </c>
      <c r="C223" s="647">
        <v>244</v>
      </c>
      <c r="D223" s="648">
        <v>226</v>
      </c>
      <c r="E223" s="468">
        <v>24000</v>
      </c>
      <c r="F223" s="210" t="s">
        <v>327</v>
      </c>
      <c r="G223" s="262"/>
      <c r="H223" s="365" t="s">
        <v>395</v>
      </c>
      <c r="I223" s="263" t="s">
        <v>353</v>
      </c>
    </row>
    <row r="224" spans="1:9" ht="24" customHeight="1">
      <c r="A224" s="597" t="s">
        <v>354</v>
      </c>
      <c r="B224" s="589" t="s">
        <v>59</v>
      </c>
      <c r="C224" s="647">
        <v>244</v>
      </c>
      <c r="D224" s="648">
        <v>226</v>
      </c>
      <c r="E224" s="469">
        <v>220000</v>
      </c>
      <c r="F224" s="209" t="s">
        <v>326</v>
      </c>
      <c r="G224" s="262"/>
      <c r="H224" s="397" t="s">
        <v>471</v>
      </c>
      <c r="I224" s="263" t="s">
        <v>353</v>
      </c>
    </row>
    <row r="225" spans="1:9" ht="26.25" customHeight="1">
      <c r="A225" s="649" t="s">
        <v>343</v>
      </c>
      <c r="B225" s="649" t="s">
        <v>368</v>
      </c>
      <c r="C225" s="649">
        <f>SUM(E227:E234)</f>
        <v>12222222</v>
      </c>
      <c r="D225" s="649"/>
      <c r="E225" s="470"/>
      <c r="F225" s="268"/>
      <c r="G225" s="262"/>
      <c r="H225" s="366"/>
      <c r="I225" s="263"/>
    </row>
    <row r="226" spans="1:9" ht="15.75" customHeight="1">
      <c r="A226" s="650" t="s">
        <v>345</v>
      </c>
      <c r="B226" s="649" t="s">
        <v>368</v>
      </c>
      <c r="C226" s="649"/>
      <c r="D226" s="649"/>
      <c r="E226" s="470"/>
      <c r="F226" s="268"/>
      <c r="G226" s="262"/>
      <c r="H226" s="366"/>
      <c r="I226" s="263"/>
    </row>
    <row r="227" spans="1:9" ht="12.75">
      <c r="A227" s="714" t="s">
        <v>522</v>
      </c>
      <c r="B227" s="725" t="s">
        <v>368</v>
      </c>
      <c r="C227" s="703">
        <v>243</v>
      </c>
      <c r="D227" s="703">
        <v>225</v>
      </c>
      <c r="E227" s="716">
        <f>52004.19+599161.75</f>
        <v>651165.94</v>
      </c>
      <c r="F227" s="729" t="s">
        <v>326</v>
      </c>
      <c r="G227" s="122"/>
      <c r="H227" s="674"/>
      <c r="I227" s="264" t="s">
        <v>355</v>
      </c>
    </row>
    <row r="228" spans="1:9" ht="33" customHeight="1">
      <c r="A228" s="715"/>
      <c r="B228" s="726"/>
      <c r="C228" s="704"/>
      <c r="D228" s="704"/>
      <c r="E228" s="717"/>
      <c r="F228" s="730"/>
      <c r="G228" s="262"/>
      <c r="H228" s="366"/>
      <c r="I228" s="673"/>
    </row>
    <row r="229" spans="1:9" ht="15.75" customHeight="1">
      <c r="A229" s="651" t="s">
        <v>345</v>
      </c>
      <c r="B229" s="652" t="s">
        <v>368</v>
      </c>
      <c r="C229" s="653"/>
      <c r="D229" s="653"/>
      <c r="E229" s="472"/>
      <c r="F229" s="718" t="s">
        <v>401</v>
      </c>
      <c r="G229" s="262"/>
      <c r="H229" s="366"/>
      <c r="I229" s="263"/>
    </row>
    <row r="230" spans="1:10" ht="37.5" customHeight="1">
      <c r="A230" s="654" t="s">
        <v>523</v>
      </c>
      <c r="B230" s="655" t="s">
        <v>368</v>
      </c>
      <c r="C230" s="656">
        <v>243</v>
      </c>
      <c r="D230" s="613">
        <v>225</v>
      </c>
      <c r="E230" s="473">
        <f>11000000-599161.75-52004.19</f>
        <v>10348834.06</v>
      </c>
      <c r="F230" s="719"/>
      <c r="G230" s="698" t="s">
        <v>500</v>
      </c>
      <c r="H230" s="698" t="s">
        <v>499</v>
      </c>
      <c r="I230" s="264" t="s">
        <v>355</v>
      </c>
      <c r="J230" s="144" t="e">
        <f>#REF!+E227</f>
        <v>#REF!</v>
      </c>
    </row>
    <row r="231" spans="1:9" ht="23.25" customHeight="1">
      <c r="A231" s="651" t="s">
        <v>348</v>
      </c>
      <c r="B231" s="651" t="s">
        <v>368</v>
      </c>
      <c r="C231" s="651"/>
      <c r="D231" s="651"/>
      <c r="E231" s="474"/>
      <c r="F231" s="719"/>
      <c r="G231" s="699"/>
      <c r="H231" s="699"/>
      <c r="I231" s="264"/>
    </row>
    <row r="232" spans="1:9" ht="40.5" customHeight="1">
      <c r="A232" s="654" t="s">
        <v>356</v>
      </c>
      <c r="B232" s="655" t="s">
        <v>344</v>
      </c>
      <c r="C232" s="656">
        <v>243</v>
      </c>
      <c r="D232" s="613">
        <v>225</v>
      </c>
      <c r="E232" s="475">
        <f>230000+992222-66573.31-5778.24</f>
        <v>1149870.45</v>
      </c>
      <c r="F232" s="719"/>
      <c r="G232" s="700"/>
      <c r="H232" s="700"/>
      <c r="I232" s="264"/>
    </row>
    <row r="233" spans="1:11" ht="33" customHeight="1">
      <c r="A233" s="703" t="s">
        <v>521</v>
      </c>
      <c r="B233" s="725" t="s">
        <v>344</v>
      </c>
      <c r="C233" s="703">
        <v>243</v>
      </c>
      <c r="D233" s="703">
        <v>225</v>
      </c>
      <c r="E233" s="734">
        <v>72351.55</v>
      </c>
      <c r="F233" s="727" t="s">
        <v>326</v>
      </c>
      <c r="G233" s="699"/>
      <c r="H233" s="835"/>
      <c r="I233" s="264" t="s">
        <v>353</v>
      </c>
      <c r="J233" s="144"/>
      <c r="K233" s="400"/>
    </row>
    <row r="234" spans="1:9" ht="19.5" customHeight="1">
      <c r="A234" s="704"/>
      <c r="B234" s="726"/>
      <c r="C234" s="704"/>
      <c r="D234" s="704"/>
      <c r="E234" s="735"/>
      <c r="F234" s="728"/>
      <c r="G234" s="700"/>
      <c r="H234" s="836"/>
      <c r="I234" s="264" t="s">
        <v>353</v>
      </c>
    </row>
    <row r="235" spans="1:11" ht="65.25" customHeight="1">
      <c r="A235" s="476" t="s">
        <v>420</v>
      </c>
      <c r="B235" s="477" t="s">
        <v>380</v>
      </c>
      <c r="C235" s="471">
        <f>SUM(E236:E245)</f>
        <v>214605</v>
      </c>
      <c r="D235" s="477"/>
      <c r="E235" s="478"/>
      <c r="F235" s="152"/>
      <c r="G235" s="122"/>
      <c r="H235" s="347"/>
      <c r="I235" s="264"/>
      <c r="J235" s="144"/>
      <c r="K235" s="400"/>
    </row>
    <row r="236" spans="1:11" ht="37.5" customHeight="1">
      <c r="A236" s="479" t="s">
        <v>455</v>
      </c>
      <c r="B236" s="480" t="s">
        <v>450</v>
      </c>
      <c r="C236" s="531"/>
      <c r="D236" s="533">
        <v>226</v>
      </c>
      <c r="E236" s="481">
        <v>18000</v>
      </c>
      <c r="F236" s="210" t="s">
        <v>327</v>
      </c>
      <c r="G236" s="122"/>
      <c r="H236" s="350" t="s">
        <v>575</v>
      </c>
      <c r="I236" s="264"/>
      <c r="J236" s="144"/>
      <c r="K236" s="400"/>
    </row>
    <row r="237" spans="1:11" ht="37.5" customHeight="1">
      <c r="A237" s="479" t="s">
        <v>585</v>
      </c>
      <c r="B237" s="480" t="s">
        <v>450</v>
      </c>
      <c r="C237" s="531"/>
      <c r="D237" s="533">
        <v>226</v>
      </c>
      <c r="E237" s="696">
        <v>11605</v>
      </c>
      <c r="F237" s="697" t="s">
        <v>586</v>
      </c>
      <c r="G237" s="122"/>
      <c r="H237" s="350"/>
      <c r="I237" s="264"/>
      <c r="J237" s="144"/>
      <c r="K237" s="400"/>
    </row>
    <row r="238" spans="1:11" ht="21.75" customHeight="1">
      <c r="A238" s="479" t="s">
        <v>559</v>
      </c>
      <c r="B238" s="480" t="s">
        <v>450</v>
      </c>
      <c r="C238" s="531"/>
      <c r="D238" s="533">
        <v>226</v>
      </c>
      <c r="E238" s="481">
        <v>35000</v>
      </c>
      <c r="F238" s="210" t="s">
        <v>327</v>
      </c>
      <c r="G238" s="122"/>
      <c r="H238" s="347"/>
      <c r="I238" s="264"/>
      <c r="J238" s="144"/>
      <c r="K238" s="400"/>
    </row>
    <row r="239" spans="1:9" ht="43.5" customHeight="1">
      <c r="A239" s="479" t="s">
        <v>455</v>
      </c>
      <c r="B239" s="480" t="s">
        <v>450</v>
      </c>
      <c r="C239" s="539">
        <v>244</v>
      </c>
      <c r="D239" s="534">
        <v>226</v>
      </c>
      <c r="E239" s="481">
        <v>60000</v>
      </c>
      <c r="F239" s="210" t="s">
        <v>327</v>
      </c>
      <c r="G239" s="122"/>
      <c r="H239" s="347" t="s">
        <v>454</v>
      </c>
      <c r="I239" s="264"/>
    </row>
    <row r="240" spans="1:9" ht="15.75">
      <c r="A240" s="482" t="s">
        <v>432</v>
      </c>
      <c r="B240" s="483" t="s">
        <v>415</v>
      </c>
      <c r="C240" s="540">
        <v>244</v>
      </c>
      <c r="D240" s="535">
        <v>226</v>
      </c>
      <c r="E240" s="484">
        <f>64800-43200</f>
        <v>21600</v>
      </c>
      <c r="F240" s="210" t="s">
        <v>327</v>
      </c>
      <c r="G240" s="122"/>
      <c r="H240" s="698" t="s">
        <v>542</v>
      </c>
      <c r="I240" s="264" t="s">
        <v>355</v>
      </c>
    </row>
    <row r="241" spans="1:9" ht="16.5" thickBot="1">
      <c r="A241" s="485" t="s">
        <v>433</v>
      </c>
      <c r="B241" s="486" t="s">
        <v>417</v>
      </c>
      <c r="C241" s="541">
        <v>244</v>
      </c>
      <c r="D241" s="536">
        <v>226</v>
      </c>
      <c r="E241" s="487">
        <f>7200-4800</f>
        <v>2400</v>
      </c>
      <c r="F241" s="424" t="s">
        <v>327</v>
      </c>
      <c r="G241" s="423"/>
      <c r="H241" s="834"/>
      <c r="I241" s="264" t="s">
        <v>353</v>
      </c>
    </row>
    <row r="242" spans="1:10" ht="15.75">
      <c r="A242" s="488" t="s">
        <v>432</v>
      </c>
      <c r="B242" s="489" t="s">
        <v>415</v>
      </c>
      <c r="C242" s="542">
        <v>244</v>
      </c>
      <c r="D242" s="537">
        <v>226</v>
      </c>
      <c r="E242" s="490">
        <v>43200</v>
      </c>
      <c r="F242" s="815" t="s">
        <v>327</v>
      </c>
      <c r="G242" s="430">
        <f>E242+E240</f>
        <v>64800</v>
      </c>
      <c r="H242" s="837" t="s">
        <v>539</v>
      </c>
      <c r="I242" s="432" t="s">
        <v>541</v>
      </c>
      <c r="J242" s="432"/>
    </row>
    <row r="243" spans="1:10" ht="16.5" thickBot="1">
      <c r="A243" s="491" t="s">
        <v>433</v>
      </c>
      <c r="B243" s="492" t="s">
        <v>417</v>
      </c>
      <c r="C243" s="543">
        <v>244</v>
      </c>
      <c r="D243" s="538">
        <v>226</v>
      </c>
      <c r="E243" s="493">
        <v>4800</v>
      </c>
      <c r="F243" s="816"/>
      <c r="G243" s="431"/>
      <c r="H243" s="838"/>
      <c r="I243" s="432" t="s">
        <v>541</v>
      </c>
      <c r="J243" s="432"/>
    </row>
    <row r="244" spans="1:10" ht="15.75">
      <c r="A244" s="488" t="s">
        <v>434</v>
      </c>
      <c r="B244" s="489" t="s">
        <v>418</v>
      </c>
      <c r="C244" s="542">
        <v>244</v>
      </c>
      <c r="D244" s="537">
        <v>226</v>
      </c>
      <c r="E244" s="494">
        <v>16200</v>
      </c>
      <c r="F244" s="428" t="s">
        <v>327</v>
      </c>
      <c r="G244" s="425"/>
      <c r="H244" s="837" t="s">
        <v>540</v>
      </c>
      <c r="I244" s="264" t="s">
        <v>355</v>
      </c>
      <c r="J244" s="432" t="s">
        <v>541</v>
      </c>
    </row>
    <row r="245" spans="1:10" ht="16.5" thickBot="1">
      <c r="A245" s="491" t="s">
        <v>435</v>
      </c>
      <c r="B245" s="492" t="s">
        <v>419</v>
      </c>
      <c r="C245" s="543">
        <v>244</v>
      </c>
      <c r="D245" s="538">
        <v>226</v>
      </c>
      <c r="E245" s="495">
        <v>1800</v>
      </c>
      <c r="F245" s="429" t="s">
        <v>327</v>
      </c>
      <c r="G245" s="426"/>
      <c r="H245" s="838"/>
      <c r="I245" s="264" t="s">
        <v>353</v>
      </c>
      <c r="J245" s="432" t="s">
        <v>541</v>
      </c>
    </row>
    <row r="246" spans="1:9" ht="15.75">
      <c r="A246" s="496"/>
      <c r="B246" s="497" t="s">
        <v>436</v>
      </c>
      <c r="C246" s="497"/>
      <c r="D246" s="497"/>
      <c r="E246" s="498"/>
      <c r="F246" s="427"/>
      <c r="G246" s="158"/>
      <c r="H246" s="192"/>
      <c r="I246" s="264"/>
    </row>
    <row r="247" spans="1:9" ht="31.5">
      <c r="A247" s="544" t="s">
        <v>431</v>
      </c>
      <c r="B247" s="545" t="s">
        <v>268</v>
      </c>
      <c r="C247" s="539">
        <v>244</v>
      </c>
      <c r="D247" s="534">
        <v>225</v>
      </c>
      <c r="E247" s="212">
        <v>350000</v>
      </c>
      <c r="F247" s="209" t="s">
        <v>326</v>
      </c>
      <c r="G247" s="122"/>
      <c r="H247" s="350" t="s">
        <v>468</v>
      </c>
      <c r="I247" s="264" t="s">
        <v>355</v>
      </c>
    </row>
    <row r="248" spans="1:9" ht="12.75">
      <c r="A248" s="546" t="s">
        <v>473</v>
      </c>
      <c r="B248" s="547" t="s">
        <v>27</v>
      </c>
      <c r="C248" s="548"/>
      <c r="D248" s="549"/>
      <c r="E248" s="478"/>
      <c r="F248" s="268"/>
      <c r="G248" s="137"/>
      <c r="H248" s="267"/>
      <c r="I248" s="264"/>
    </row>
    <row r="249" spans="1:9" ht="14.25">
      <c r="A249" s="550" t="s">
        <v>476</v>
      </c>
      <c r="B249" s="550"/>
      <c r="C249" s="551"/>
      <c r="D249" s="552">
        <v>226</v>
      </c>
      <c r="E249" s="212">
        <v>150850</v>
      </c>
      <c r="F249" s="209" t="s">
        <v>326</v>
      </c>
      <c r="G249" s="412"/>
      <c r="H249" s="267" t="s">
        <v>548</v>
      </c>
      <c r="I249" s="264" t="s">
        <v>353</v>
      </c>
    </row>
    <row r="250" spans="1:9" ht="20.25" customHeight="1">
      <c r="A250" s="824" t="s">
        <v>518</v>
      </c>
      <c r="B250" s="825"/>
      <c r="C250" s="825"/>
      <c r="D250" s="826"/>
      <c r="E250" s="413"/>
      <c r="F250" s="414"/>
      <c r="G250" s="412"/>
      <c r="H250" s="267"/>
      <c r="I250" s="264"/>
    </row>
    <row r="251" spans="1:9" ht="31.5">
      <c r="A251" s="553" t="s">
        <v>533</v>
      </c>
      <c r="B251" s="554" t="s">
        <v>515</v>
      </c>
      <c r="C251" s="535"/>
      <c r="D251" s="535">
        <v>226</v>
      </c>
      <c r="E251" s="499">
        <v>5500</v>
      </c>
      <c r="F251" s="418" t="s">
        <v>534</v>
      </c>
      <c r="G251" s="419"/>
      <c r="H251" s="420" t="s">
        <v>538</v>
      </c>
      <c r="I251" s="264"/>
    </row>
    <row r="252" spans="1:9" ht="31.5">
      <c r="A252" s="553" t="s">
        <v>535</v>
      </c>
      <c r="B252" s="554" t="s">
        <v>515</v>
      </c>
      <c r="C252" s="535"/>
      <c r="D252" s="535">
        <v>226</v>
      </c>
      <c r="E252" s="499">
        <v>5500</v>
      </c>
      <c r="F252" s="418" t="s">
        <v>534</v>
      </c>
      <c r="G252" s="419"/>
      <c r="H252" s="420" t="s">
        <v>536</v>
      </c>
      <c r="I252" s="264"/>
    </row>
    <row r="253" spans="1:9" ht="18.75">
      <c r="A253" s="500" t="s">
        <v>488</v>
      </c>
      <c r="B253" s="501"/>
      <c r="C253" s="502"/>
      <c r="D253" s="503"/>
      <c r="E253" s="504"/>
      <c r="F253" s="318"/>
      <c r="G253" s="122"/>
      <c r="H253" s="347"/>
      <c r="I253" s="264"/>
    </row>
    <row r="254" spans="1:9" ht="15.75">
      <c r="A254" s="505" t="s">
        <v>157</v>
      </c>
      <c r="B254" s="501"/>
      <c r="C254" s="502"/>
      <c r="D254" s="503"/>
      <c r="E254" s="504"/>
      <c r="F254" s="319"/>
      <c r="G254" s="122"/>
      <c r="H254" s="347"/>
      <c r="I254" s="264"/>
    </row>
    <row r="255" spans="1:9" ht="25.5">
      <c r="A255" s="502" t="s">
        <v>283</v>
      </c>
      <c r="B255" s="506" t="s">
        <v>156</v>
      </c>
      <c r="C255" s="505" t="s">
        <v>157</v>
      </c>
      <c r="D255" s="555">
        <v>225</v>
      </c>
      <c r="E255" s="499">
        <v>2753</v>
      </c>
      <c r="F255" s="210" t="s">
        <v>327</v>
      </c>
      <c r="G255" s="122"/>
      <c r="H255" s="350" t="s">
        <v>510</v>
      </c>
      <c r="I255" s="264"/>
    </row>
    <row r="256" spans="1:9" ht="15.75">
      <c r="A256" s="507" t="s">
        <v>373</v>
      </c>
      <c r="B256" s="506" t="s">
        <v>156</v>
      </c>
      <c r="C256" s="505" t="s">
        <v>157</v>
      </c>
      <c r="D256" s="555">
        <v>225</v>
      </c>
      <c r="E256" s="499">
        <v>1500</v>
      </c>
      <c r="F256" s="210" t="s">
        <v>327</v>
      </c>
      <c r="G256" s="122"/>
      <c r="H256" s="698" t="s">
        <v>492</v>
      </c>
      <c r="I256" s="264"/>
    </row>
    <row r="257" spans="1:9" ht="15.75">
      <c r="A257" s="502" t="s">
        <v>440</v>
      </c>
      <c r="B257" s="506" t="s">
        <v>156</v>
      </c>
      <c r="C257" s="505" t="s">
        <v>157</v>
      </c>
      <c r="D257" s="556">
        <v>226</v>
      </c>
      <c r="E257" s="499">
        <v>3600</v>
      </c>
      <c r="F257" s="210" t="s">
        <v>327</v>
      </c>
      <c r="G257" s="122"/>
      <c r="H257" s="700"/>
      <c r="I257" s="264"/>
    </row>
    <row r="258" spans="1:9" ht="25.5">
      <c r="A258" s="768" t="s">
        <v>274</v>
      </c>
      <c r="B258" s="502" t="s">
        <v>96</v>
      </c>
      <c r="C258" s="505" t="s">
        <v>157</v>
      </c>
      <c r="D258" s="555">
        <v>226</v>
      </c>
      <c r="E258" s="508">
        <f>175547-0.2</f>
        <v>175546.8</v>
      </c>
      <c r="F258" s="209" t="s">
        <v>326</v>
      </c>
      <c r="G258" s="402" t="s">
        <v>508</v>
      </c>
      <c r="H258" s="698" t="s">
        <v>487</v>
      </c>
      <c r="I258" s="264"/>
    </row>
    <row r="259" spans="1:10" ht="51.75" customHeight="1">
      <c r="A259" s="769"/>
      <c r="B259" s="506" t="s">
        <v>156</v>
      </c>
      <c r="C259" s="505" t="s">
        <v>157</v>
      </c>
      <c r="D259" s="555">
        <v>226</v>
      </c>
      <c r="E259" s="508">
        <v>4167</v>
      </c>
      <c r="F259" s="209" t="s">
        <v>326</v>
      </c>
      <c r="G259" s="122"/>
      <c r="H259" s="700"/>
      <c r="I259" s="264"/>
      <c r="J259" s="400">
        <f>E257+E265+E266+E267</f>
        <v>13900</v>
      </c>
    </row>
    <row r="260" spans="1:9" ht="26.25" customHeight="1">
      <c r="A260" s="768" t="s">
        <v>274</v>
      </c>
      <c r="B260" s="502" t="s">
        <v>96</v>
      </c>
      <c r="C260" s="505" t="s">
        <v>423</v>
      </c>
      <c r="D260" s="555">
        <v>226</v>
      </c>
      <c r="E260" s="499">
        <v>84378.1</v>
      </c>
      <c r="F260" s="832" t="s">
        <v>327</v>
      </c>
      <c r="G260" s="698" t="s">
        <v>506</v>
      </c>
      <c r="H260" s="828" t="s">
        <v>507</v>
      </c>
      <c r="I260" s="264"/>
    </row>
    <row r="261" spans="1:9" ht="26.25" customHeight="1">
      <c r="A261" s="769"/>
      <c r="B261" s="502" t="s">
        <v>96</v>
      </c>
      <c r="C261" s="505" t="s">
        <v>348</v>
      </c>
      <c r="D261" s="555">
        <v>226</v>
      </c>
      <c r="E261" s="499">
        <f>5478.8-3993.64</f>
        <v>1485.1600000000003</v>
      </c>
      <c r="F261" s="833"/>
      <c r="G261" s="700"/>
      <c r="H261" s="829"/>
      <c r="I261" s="264"/>
    </row>
    <row r="262" spans="1:9" ht="26.25" customHeight="1">
      <c r="A262" s="723" t="s">
        <v>287</v>
      </c>
      <c r="B262" s="502" t="s">
        <v>96</v>
      </c>
      <c r="C262" s="505" t="s">
        <v>157</v>
      </c>
      <c r="D262" s="555">
        <v>340</v>
      </c>
      <c r="E262" s="499">
        <v>0.2</v>
      </c>
      <c r="F262" s="210" t="s">
        <v>327</v>
      </c>
      <c r="G262" s="158"/>
      <c r="H262" s="698" t="s">
        <v>552</v>
      </c>
      <c r="I262" s="264"/>
    </row>
    <row r="263" spans="1:9" ht="20.25" customHeight="1">
      <c r="A263" s="724"/>
      <c r="B263" s="502" t="s">
        <v>96</v>
      </c>
      <c r="C263" s="505" t="s">
        <v>348</v>
      </c>
      <c r="D263" s="555">
        <v>340</v>
      </c>
      <c r="E263" s="499">
        <v>3993.64</v>
      </c>
      <c r="F263" s="210" t="s">
        <v>327</v>
      </c>
      <c r="G263" s="122"/>
      <c r="H263" s="829"/>
      <c r="I263" s="264"/>
    </row>
    <row r="264" spans="1:9" ht="15.75">
      <c r="A264" s="509" t="s">
        <v>284</v>
      </c>
      <c r="B264" s="502" t="s">
        <v>96</v>
      </c>
      <c r="C264" s="505" t="s">
        <v>157</v>
      </c>
      <c r="D264" s="555">
        <v>226</v>
      </c>
      <c r="E264" s="499">
        <v>14650</v>
      </c>
      <c r="F264" s="210" t="s">
        <v>327</v>
      </c>
      <c r="G264" s="122"/>
      <c r="H264" s="830" t="s">
        <v>490</v>
      </c>
      <c r="I264" s="264"/>
    </row>
    <row r="265" spans="1:9" ht="26.25" customHeight="1">
      <c r="A265" s="509" t="s">
        <v>284</v>
      </c>
      <c r="B265" s="506" t="s">
        <v>156</v>
      </c>
      <c r="C265" s="505" t="s">
        <v>157</v>
      </c>
      <c r="D265" s="557">
        <v>226</v>
      </c>
      <c r="E265" s="499">
        <v>1350</v>
      </c>
      <c r="F265" s="210" t="s">
        <v>327</v>
      </c>
      <c r="G265" s="122"/>
      <c r="H265" s="831"/>
      <c r="I265" s="264"/>
    </row>
    <row r="266" spans="1:10" ht="32.25" customHeight="1">
      <c r="A266" s="510" t="s">
        <v>444</v>
      </c>
      <c r="B266" s="506" t="s">
        <v>156</v>
      </c>
      <c r="C266" s="505" t="s">
        <v>157</v>
      </c>
      <c r="D266" s="555">
        <v>226</v>
      </c>
      <c r="E266" s="499">
        <v>5674</v>
      </c>
      <c r="F266" s="210" t="s">
        <v>327</v>
      </c>
      <c r="G266" s="122"/>
      <c r="H266" s="350" t="s">
        <v>494</v>
      </c>
      <c r="I266" s="264"/>
      <c r="J266" s="400">
        <f>E268+E269+E271+E275</f>
        <v>10080</v>
      </c>
    </row>
    <row r="267" spans="1:9" ht="25.5">
      <c r="A267" s="510" t="s">
        <v>439</v>
      </c>
      <c r="B267" s="506" t="s">
        <v>156</v>
      </c>
      <c r="C267" s="505" t="s">
        <v>157</v>
      </c>
      <c r="D267" s="555">
        <v>226</v>
      </c>
      <c r="E267" s="499">
        <v>3276</v>
      </c>
      <c r="F267" s="210" t="s">
        <v>327</v>
      </c>
      <c r="G267" s="122"/>
      <c r="H267" s="350" t="s">
        <v>485</v>
      </c>
      <c r="I267" s="264"/>
    </row>
    <row r="268" spans="1:9" ht="25.5">
      <c r="A268" s="501" t="s">
        <v>442</v>
      </c>
      <c r="B268" s="506" t="s">
        <v>156</v>
      </c>
      <c r="C268" s="505" t="s">
        <v>157</v>
      </c>
      <c r="D268" s="555">
        <v>340</v>
      </c>
      <c r="E268" s="499">
        <f>3150-E269</f>
        <v>2030</v>
      </c>
      <c r="F268" s="210" t="s">
        <v>327</v>
      </c>
      <c r="G268" s="122"/>
      <c r="H268" s="350" t="s">
        <v>493</v>
      </c>
      <c r="I268" s="264"/>
    </row>
    <row r="269" spans="1:9" ht="25.5">
      <c r="A269" s="510" t="s">
        <v>481</v>
      </c>
      <c r="B269" s="506" t="s">
        <v>156</v>
      </c>
      <c r="C269" s="505" t="s">
        <v>157</v>
      </c>
      <c r="D269" s="555">
        <v>340</v>
      </c>
      <c r="E269" s="499">
        <v>1120</v>
      </c>
      <c r="F269" s="210" t="s">
        <v>327</v>
      </c>
      <c r="G269" s="122"/>
      <c r="H269" s="350" t="s">
        <v>482</v>
      </c>
      <c r="I269" s="264"/>
    </row>
    <row r="270" spans="1:9" ht="15.75">
      <c r="A270" s="765" t="s">
        <v>443</v>
      </c>
      <c r="B270" s="502" t="s">
        <v>96</v>
      </c>
      <c r="C270" s="505" t="s">
        <v>489</v>
      </c>
      <c r="D270" s="555">
        <v>340</v>
      </c>
      <c r="E270" s="499">
        <v>1893.15</v>
      </c>
      <c r="F270" s="210" t="s">
        <v>327</v>
      </c>
      <c r="G270" s="122"/>
      <c r="H270" s="698" t="s">
        <v>495</v>
      </c>
      <c r="I270" s="264"/>
    </row>
    <row r="271" spans="1:9" ht="15.75">
      <c r="A271" s="766"/>
      <c r="B271" s="506" t="s">
        <v>156</v>
      </c>
      <c r="C271" s="505" t="s">
        <v>157</v>
      </c>
      <c r="D271" s="555">
        <v>340</v>
      </c>
      <c r="E271" s="499">
        <v>3780</v>
      </c>
      <c r="F271" s="210" t="s">
        <v>327</v>
      </c>
      <c r="G271" s="122"/>
      <c r="H271" s="827"/>
      <c r="I271" s="264"/>
    </row>
    <row r="272" spans="1:10" ht="15.75">
      <c r="A272" s="505" t="s">
        <v>348</v>
      </c>
      <c r="B272" s="502"/>
      <c r="C272" s="511"/>
      <c r="D272" s="555"/>
      <c r="E272" s="512"/>
      <c r="F272" s="320"/>
      <c r="G272" s="122"/>
      <c r="H272" s="347"/>
      <c r="I272" s="264"/>
      <c r="J272" s="400">
        <f>E260+E278</f>
        <v>106746.25</v>
      </c>
    </row>
    <row r="273" spans="1:10" ht="45" customHeight="1">
      <c r="A273" s="510" t="s">
        <v>439</v>
      </c>
      <c r="B273" s="502" t="s">
        <v>96</v>
      </c>
      <c r="C273" s="505" t="s">
        <v>348</v>
      </c>
      <c r="D273" s="555">
        <v>226</v>
      </c>
      <c r="E273" s="499">
        <v>1638</v>
      </c>
      <c r="F273" s="210" t="s">
        <v>327</v>
      </c>
      <c r="G273" s="122"/>
      <c r="H273" s="350" t="s">
        <v>486</v>
      </c>
      <c r="I273" s="264"/>
      <c r="J273" s="400">
        <f>E273+E261</f>
        <v>3123.1600000000003</v>
      </c>
    </row>
    <row r="274" spans="1:9" ht="21">
      <c r="A274" s="763" t="s">
        <v>441</v>
      </c>
      <c r="B274" s="502" t="s">
        <v>96</v>
      </c>
      <c r="C274" s="513" t="s">
        <v>348</v>
      </c>
      <c r="D274" s="555">
        <v>340</v>
      </c>
      <c r="E274" s="499">
        <v>1893.15</v>
      </c>
      <c r="F274" s="822" t="s">
        <v>327</v>
      </c>
      <c r="G274" s="122"/>
      <c r="H274" s="698" t="s">
        <v>483</v>
      </c>
      <c r="I274" s="264"/>
    </row>
    <row r="275" spans="1:9" ht="24.75" customHeight="1">
      <c r="A275" s="764"/>
      <c r="B275" s="506" t="s">
        <v>156</v>
      </c>
      <c r="C275" s="514" t="s">
        <v>157</v>
      </c>
      <c r="D275" s="555">
        <v>340</v>
      </c>
      <c r="E275" s="499">
        <v>3150</v>
      </c>
      <c r="F275" s="823"/>
      <c r="G275" s="122"/>
      <c r="H275" s="700"/>
      <c r="I275" s="264"/>
    </row>
    <row r="276" spans="1:9" ht="43.5" customHeight="1">
      <c r="A276" s="501" t="s">
        <v>497</v>
      </c>
      <c r="B276" s="502" t="s">
        <v>96</v>
      </c>
      <c r="C276" s="505" t="s">
        <v>348</v>
      </c>
      <c r="D276" s="555">
        <v>340</v>
      </c>
      <c r="E276" s="499">
        <v>957.6</v>
      </c>
      <c r="F276" s="210" t="s">
        <v>327</v>
      </c>
      <c r="G276" s="122"/>
      <c r="H276" s="350" t="s">
        <v>498</v>
      </c>
      <c r="I276" s="264"/>
    </row>
    <row r="277" spans="1:9" ht="15.75">
      <c r="A277" s="505" t="s">
        <v>423</v>
      </c>
      <c r="B277" s="502"/>
      <c r="C277" s="511"/>
      <c r="D277" s="555"/>
      <c r="E277" s="499"/>
      <c r="F277" s="369"/>
      <c r="G277" s="122"/>
      <c r="H277" s="347"/>
      <c r="I277" s="264"/>
    </row>
    <row r="278" spans="1:9" ht="25.5">
      <c r="A278" s="501" t="s">
        <v>438</v>
      </c>
      <c r="B278" s="502" t="s">
        <v>96</v>
      </c>
      <c r="C278" s="505" t="s">
        <v>423</v>
      </c>
      <c r="D278" s="555">
        <v>226</v>
      </c>
      <c r="E278" s="499">
        <v>22368.15</v>
      </c>
      <c r="F278" s="210" t="s">
        <v>327</v>
      </c>
      <c r="G278" s="122"/>
      <c r="H278" s="350" t="s">
        <v>501</v>
      </c>
      <c r="I278" s="264"/>
    </row>
    <row r="279" spans="1:9" ht="15.75">
      <c r="A279" s="479"/>
      <c r="B279" s="515"/>
      <c r="C279" s="151"/>
      <c r="D279" s="467"/>
      <c r="E279" s="516"/>
      <c r="F279" s="317"/>
      <c r="G279" s="158"/>
      <c r="H279" s="192"/>
      <c r="I279" s="264"/>
    </row>
    <row r="280" spans="1:17" ht="15.75" customHeight="1">
      <c r="A280" s="761" t="s">
        <v>23</v>
      </c>
      <c r="B280" s="762"/>
      <c r="C280" s="762"/>
      <c r="D280" s="762"/>
      <c r="E280" s="767"/>
      <c r="F280" s="152"/>
      <c r="G280" s="117"/>
      <c r="H280" s="347"/>
      <c r="J280" s="321"/>
      <c r="K280" s="321"/>
      <c r="L280" s="321"/>
      <c r="M280" s="321"/>
      <c r="N280" s="321"/>
      <c r="O280" s="321"/>
      <c r="P280" s="321"/>
      <c r="Q280" s="321"/>
    </row>
    <row r="281" spans="1:17" ht="15.75" customHeight="1">
      <c r="A281" s="761" t="s">
        <v>248</v>
      </c>
      <c r="B281" s="762"/>
      <c r="C281" s="762"/>
      <c r="D281" s="762"/>
      <c r="E281" s="517"/>
      <c r="F281" s="120"/>
      <c r="G281" s="117"/>
      <c r="H281" s="192"/>
      <c r="J281" s="321"/>
      <c r="K281" s="322"/>
      <c r="L281" s="323"/>
      <c r="M281" s="324"/>
      <c r="N281" s="325"/>
      <c r="O281" s="326"/>
      <c r="P281" s="327"/>
      <c r="Q281" s="321"/>
    </row>
    <row r="282" spans="1:17" ht="37.5" customHeight="1">
      <c r="A282" s="449" t="s">
        <v>286</v>
      </c>
      <c r="B282" s="447"/>
      <c r="C282" s="462">
        <v>244</v>
      </c>
      <c r="D282" s="534">
        <v>226</v>
      </c>
      <c r="E282" s="162">
        <v>2425.26</v>
      </c>
      <c r="F282" s="210" t="s">
        <v>327</v>
      </c>
      <c r="G282" s="113"/>
      <c r="H282" s="371" t="s">
        <v>461</v>
      </c>
      <c r="J282" s="321"/>
      <c r="K282" s="327"/>
      <c r="L282" s="329"/>
      <c r="M282" s="330"/>
      <c r="N282" s="331"/>
      <c r="O282" s="332"/>
      <c r="P282" s="333"/>
      <c r="Q282" s="321"/>
    </row>
    <row r="283" spans="1:17" ht="37.5" customHeight="1">
      <c r="A283" s="449" t="s">
        <v>286</v>
      </c>
      <c r="B283" s="447"/>
      <c r="C283" s="462">
        <v>244</v>
      </c>
      <c r="D283" s="534">
        <v>226</v>
      </c>
      <c r="E283" s="162">
        <v>18189.46</v>
      </c>
      <c r="F283" s="210" t="s">
        <v>327</v>
      </c>
      <c r="G283" s="113"/>
      <c r="H283" s="371" t="s">
        <v>462</v>
      </c>
      <c r="J283" s="321"/>
      <c r="K283" s="327"/>
      <c r="L283" s="329"/>
      <c r="M283" s="330"/>
      <c r="N283" s="331"/>
      <c r="O283" s="332"/>
      <c r="P283" s="333"/>
      <c r="Q283" s="321"/>
    </row>
    <row r="284" spans="1:17" ht="25.5">
      <c r="A284" s="456" t="s">
        <v>527</v>
      </c>
      <c r="B284" s="447"/>
      <c r="C284" s="462">
        <v>244</v>
      </c>
      <c r="D284" s="534">
        <v>310</v>
      </c>
      <c r="E284" s="518">
        <v>35000</v>
      </c>
      <c r="F284" s="210" t="s">
        <v>327</v>
      </c>
      <c r="G284" s="122"/>
      <c r="H284" s="192" t="s">
        <v>526</v>
      </c>
      <c r="J284" s="321"/>
      <c r="K284" s="327"/>
      <c r="L284" s="329"/>
      <c r="M284" s="324"/>
      <c r="N284" s="325"/>
      <c r="O284" s="332"/>
      <c r="P284" s="333"/>
      <c r="Q284" s="321"/>
    </row>
    <row r="285" spans="1:17" ht="14.25" customHeight="1" hidden="1">
      <c r="A285" s="449" t="s">
        <v>55</v>
      </c>
      <c r="B285" s="447"/>
      <c r="C285" s="462">
        <v>244</v>
      </c>
      <c r="D285" s="534" t="s">
        <v>18</v>
      </c>
      <c r="E285" s="519"/>
      <c r="F285" s="210" t="s">
        <v>327</v>
      </c>
      <c r="G285" s="117"/>
      <c r="H285" s="192"/>
      <c r="J285" s="321"/>
      <c r="K285" s="329"/>
      <c r="L285" s="329"/>
      <c r="M285" s="324"/>
      <c r="N285" s="325"/>
      <c r="O285" s="332"/>
      <c r="P285" s="333"/>
      <c r="Q285" s="321"/>
    </row>
    <row r="286" spans="1:17" ht="13.5" customHeight="1" hidden="1">
      <c r="A286" s="192"/>
      <c r="B286" s="113"/>
      <c r="C286" s="114"/>
      <c r="D286" s="115"/>
      <c r="E286" s="119"/>
      <c r="F286" s="120"/>
      <c r="G286" s="117"/>
      <c r="H286" s="192"/>
      <c r="J286" s="321"/>
      <c r="K286" s="327"/>
      <c r="L286" s="329"/>
      <c r="M286" s="330"/>
      <c r="N286" s="331"/>
      <c r="O286" s="332"/>
      <c r="P286" s="333"/>
      <c r="Q286" s="321"/>
    </row>
    <row r="287" spans="1:17" ht="12.75" customHeight="1">
      <c r="A287" s="192"/>
      <c r="B287" s="113"/>
      <c r="C287" s="114"/>
      <c r="D287" s="115"/>
      <c r="E287" s="119"/>
      <c r="F287" s="120"/>
      <c r="G287" s="117"/>
      <c r="H287" s="192"/>
      <c r="J287" s="321"/>
      <c r="K287" s="323"/>
      <c r="L287" s="329"/>
      <c r="M287" s="324"/>
      <c r="N287" s="331"/>
      <c r="O287" s="332"/>
      <c r="P287" s="333"/>
      <c r="Q287" s="321"/>
    </row>
    <row r="288" spans="1:17" ht="13.5" customHeight="1" hidden="1">
      <c r="A288" s="757" t="s">
        <v>258</v>
      </c>
      <c r="B288" s="758"/>
      <c r="C288" s="758"/>
      <c r="D288" s="758"/>
      <c r="E288" s="190"/>
      <c r="F288" s="120"/>
      <c r="G288" s="117"/>
      <c r="H288" s="367"/>
      <c r="J288" s="321"/>
      <c r="K288" s="323"/>
      <c r="L288" s="329"/>
      <c r="M288" s="324"/>
      <c r="N288" s="331"/>
      <c r="O288" s="332"/>
      <c r="P288" s="333"/>
      <c r="Q288" s="321"/>
    </row>
    <row r="289" spans="1:17" ht="36" customHeight="1" hidden="1">
      <c r="A289" s="193" t="s">
        <v>263</v>
      </c>
      <c r="B289" s="194"/>
      <c r="C289" s="195">
        <v>244</v>
      </c>
      <c r="D289" s="196">
        <v>225</v>
      </c>
      <c r="E289" s="191"/>
      <c r="F289" s="120"/>
      <c r="G289" s="127"/>
      <c r="H289" s="367"/>
      <c r="J289" s="321"/>
      <c r="K289" s="327"/>
      <c r="L289" s="329"/>
      <c r="M289" s="324"/>
      <c r="N289" s="331"/>
      <c r="O289" s="332"/>
      <c r="P289" s="333"/>
      <c r="Q289" s="321"/>
    </row>
    <row r="290" spans="1:17" ht="27.75" customHeight="1" hidden="1">
      <c r="A290" s="193" t="s">
        <v>289</v>
      </c>
      <c r="B290" s="194"/>
      <c r="C290" s="195">
        <v>244</v>
      </c>
      <c r="D290" s="149">
        <v>226</v>
      </c>
      <c r="E290" s="128"/>
      <c r="F290" s="120"/>
      <c r="G290" s="127"/>
      <c r="H290" s="367"/>
      <c r="J290" s="321"/>
      <c r="K290" s="327"/>
      <c r="L290" s="329"/>
      <c r="M290" s="324"/>
      <c r="N290" s="331"/>
      <c r="O290" s="332"/>
      <c r="P290" s="333"/>
      <c r="Q290" s="321"/>
    </row>
    <row r="291" spans="1:17" ht="13.5" customHeight="1" hidden="1">
      <c r="A291" s="193" t="s">
        <v>288</v>
      </c>
      <c r="B291" s="194"/>
      <c r="C291" s="195">
        <v>244</v>
      </c>
      <c r="D291" s="149">
        <v>226</v>
      </c>
      <c r="E291" s="128"/>
      <c r="F291" s="120"/>
      <c r="G291" s="120"/>
      <c r="H291" s="367"/>
      <c r="J291" s="321"/>
      <c r="K291" s="327"/>
      <c r="L291" s="329"/>
      <c r="M291" s="324"/>
      <c r="N291" s="331"/>
      <c r="O291" s="332"/>
      <c r="P291" s="333"/>
      <c r="Q291" s="321"/>
    </row>
    <row r="292" spans="1:17" ht="24.75" customHeight="1" hidden="1">
      <c r="A292" s="193" t="s">
        <v>285</v>
      </c>
      <c r="B292" s="194"/>
      <c r="C292" s="195">
        <v>244</v>
      </c>
      <c r="D292" s="149">
        <v>226</v>
      </c>
      <c r="E292" s="128"/>
      <c r="F292" s="120"/>
      <c r="G292" s="127"/>
      <c r="H292" s="367"/>
      <c r="J292" s="321"/>
      <c r="K292" s="327"/>
      <c r="L292" s="329"/>
      <c r="M292" s="324"/>
      <c r="N292" s="331"/>
      <c r="O292" s="332"/>
      <c r="P292" s="333"/>
      <c r="Q292" s="321"/>
    </row>
    <row r="293" spans="1:17" ht="32.25" customHeight="1" hidden="1">
      <c r="A293" s="193" t="s">
        <v>264</v>
      </c>
      <c r="B293" s="194"/>
      <c r="C293" s="195">
        <v>244</v>
      </c>
      <c r="D293" s="149">
        <v>340</v>
      </c>
      <c r="E293" s="128"/>
      <c r="F293" s="120"/>
      <c r="G293" s="134"/>
      <c r="H293" s="367"/>
      <c r="J293" s="321"/>
      <c r="K293" s="323"/>
      <c r="L293" s="334"/>
      <c r="M293" s="324"/>
      <c r="N293" s="331"/>
      <c r="O293" s="332"/>
      <c r="P293" s="333"/>
      <c r="Q293" s="321"/>
    </row>
    <row r="294" spans="1:17" ht="30.75" customHeight="1" hidden="1">
      <c r="A294" s="193" t="s">
        <v>287</v>
      </c>
      <c r="B294" s="194"/>
      <c r="C294" s="195">
        <v>244</v>
      </c>
      <c r="D294" s="149">
        <v>340</v>
      </c>
      <c r="E294" s="128"/>
      <c r="F294" s="120"/>
      <c r="G294" s="127"/>
      <c r="H294" s="367"/>
      <c r="J294" s="321"/>
      <c r="K294" s="328"/>
      <c r="L294" s="329"/>
      <c r="M294" s="330"/>
      <c r="N294" s="331"/>
      <c r="O294" s="335"/>
      <c r="P294" s="335"/>
      <c r="Q294" s="321"/>
    </row>
    <row r="295" spans="1:17" ht="26.25" customHeight="1" hidden="1">
      <c r="A295" s="193" t="s">
        <v>276</v>
      </c>
      <c r="B295" s="194"/>
      <c r="C295" s="195">
        <v>244</v>
      </c>
      <c r="D295" s="149">
        <v>340</v>
      </c>
      <c r="E295" s="128"/>
      <c r="F295" s="120"/>
      <c r="G295" s="127"/>
      <c r="H295" s="367"/>
      <c r="J295" s="321"/>
      <c r="K295" s="323"/>
      <c r="L295" s="329"/>
      <c r="M295" s="330"/>
      <c r="N295" s="331"/>
      <c r="O295" s="332"/>
      <c r="P295" s="333"/>
      <c r="Q295" s="321"/>
    </row>
    <row r="296" spans="1:17" ht="26.25" customHeight="1">
      <c r="A296" s="197"/>
      <c r="B296" s="198"/>
      <c r="C296" s="199"/>
      <c r="D296" s="187"/>
      <c r="E296" s="218"/>
      <c r="F296" s="219"/>
      <c r="G296" s="220"/>
      <c r="H296" s="367"/>
      <c r="J296" s="321"/>
      <c r="K296" s="328"/>
      <c r="L296" s="329"/>
      <c r="M296" s="330"/>
      <c r="N296" s="331"/>
      <c r="O296" s="326"/>
      <c r="P296" s="326"/>
      <c r="Q296" s="321"/>
    </row>
    <row r="297" spans="1:17" ht="24" customHeight="1">
      <c r="A297" s="221"/>
      <c r="B297" s="221"/>
      <c r="C297" s="222"/>
      <c r="D297" s="223"/>
      <c r="E297" s="224" t="s">
        <v>38</v>
      </c>
      <c r="F297" s="225" t="s">
        <v>39</v>
      </c>
      <c r="G297" s="117" t="s">
        <v>328</v>
      </c>
      <c r="H297" s="345"/>
      <c r="J297" s="321"/>
      <c r="K297" s="323"/>
      <c r="L297" s="329"/>
      <c r="M297" s="330"/>
      <c r="N297" s="331"/>
      <c r="O297" s="332"/>
      <c r="P297" s="333"/>
      <c r="Q297" s="321"/>
    </row>
    <row r="298" spans="1:17" ht="13.5" customHeight="1">
      <c r="A298" s="226" t="s">
        <v>40</v>
      </c>
      <c r="B298" s="227" t="s">
        <v>326</v>
      </c>
      <c r="C298" s="228"/>
      <c r="D298" s="229">
        <v>0.5</v>
      </c>
      <c r="E298" s="200">
        <f>E8*D298</f>
        <v>9473937.335</v>
      </c>
      <c r="F298" s="212">
        <f>E259+E258+E249+E247+E233+E227+E224+E107+E102+E101+E97+E96+E95+E94+E92+E78+E76+E108+E93</f>
        <v>4943748.79</v>
      </c>
      <c r="G298" s="213">
        <f>E298-F298</f>
        <v>4530188.545000001</v>
      </c>
      <c r="H298" s="345"/>
      <c r="J298" s="321"/>
      <c r="K298" s="323"/>
      <c r="L298" s="329"/>
      <c r="M298" s="330"/>
      <c r="N298" s="331"/>
      <c r="O298" s="332"/>
      <c r="P298" s="333"/>
      <c r="Q298" s="321"/>
    </row>
    <row r="299" spans="1:17" ht="13.5" customHeight="1">
      <c r="A299" s="226" t="s">
        <v>41</v>
      </c>
      <c r="B299" s="227" t="s">
        <v>327</v>
      </c>
      <c r="C299" s="228"/>
      <c r="D299" s="229" t="s">
        <v>42</v>
      </c>
      <c r="E299" s="200">
        <v>2000000</v>
      </c>
      <c r="F299" s="214">
        <f>E284+E283+E282+E278+E276+E275+E274+E273+E271+E270+E269+E268+E221+E267+E266+E265+E264+E64+E263+E262+E261+E260+E257+E256+E255+E252+E251+E245+E244+E243+E242+E241+E240+E239+E238+E236+E223+E109+E84+E83+E82+E81+E80+E77+E74+E73+E71+E70+E68+E65+E63+E61+E58+E59+E57+E55+E54+E53+E52+E51+E50+E49+E47+E46+E45+E42+E40+E33+E32+E31+E29+E28+E27+E26+E25+E24+E23+E22+E21+E20+E19+E18+E17+E16+E15+E13+E12+E10+E48+E39</f>
        <v>1317663.97</v>
      </c>
      <c r="G299" s="215">
        <f>E299-F299</f>
        <v>682336.03</v>
      </c>
      <c r="H299" s="368"/>
      <c r="J299" s="321"/>
      <c r="K299" s="323"/>
      <c r="L299" s="329"/>
      <c r="M299" s="324"/>
      <c r="N299" s="331"/>
      <c r="O299" s="332"/>
      <c r="P299" s="333"/>
      <c r="Q299" s="321"/>
    </row>
    <row r="300" spans="1:17" ht="13.5" customHeight="1">
      <c r="A300" s="226" t="s">
        <v>43</v>
      </c>
      <c r="B300" s="227"/>
      <c r="C300" s="228"/>
      <c r="D300" s="229">
        <v>0.1</v>
      </c>
      <c r="E300" s="200">
        <f>E8*D300</f>
        <v>1894787.4670000002</v>
      </c>
      <c r="F300" s="217">
        <f>0</f>
        <v>0</v>
      </c>
      <c r="G300" s="216">
        <f>E300-F300</f>
        <v>1894787.4670000002</v>
      </c>
      <c r="H300" s="345"/>
      <c r="J300" s="321"/>
      <c r="K300" s="321"/>
      <c r="L300" s="321"/>
      <c r="M300" s="321"/>
      <c r="N300" s="321"/>
      <c r="O300" s="321"/>
      <c r="P300" s="321"/>
      <c r="Q300" s="321"/>
    </row>
    <row r="301" spans="1:8" ht="13.5" customHeight="1">
      <c r="A301" s="226" t="s">
        <v>44</v>
      </c>
      <c r="B301" s="227"/>
      <c r="C301" s="228"/>
      <c r="D301" s="229">
        <v>0.15</v>
      </c>
      <c r="E301" s="201">
        <v>0</v>
      </c>
      <c r="F301" s="117"/>
      <c r="G301" s="117"/>
      <c r="H301" s="345"/>
    </row>
    <row r="302" spans="1:8" ht="13.5" customHeight="1">
      <c r="A302" s="226" t="s">
        <v>45</v>
      </c>
      <c r="B302" s="227" t="s">
        <v>46</v>
      </c>
      <c r="C302" s="228"/>
      <c r="D302" s="226"/>
      <c r="E302" s="202"/>
      <c r="F302" s="203"/>
      <c r="G302" s="117"/>
      <c r="H302" s="345"/>
    </row>
    <row r="303" spans="1:8" ht="13.5" customHeight="1">
      <c r="A303" s="226" t="s">
        <v>47</v>
      </c>
      <c r="B303" s="227" t="s">
        <v>333</v>
      </c>
      <c r="C303" s="228"/>
      <c r="D303" s="230"/>
      <c r="E303" s="202"/>
      <c r="F303" s="203">
        <f>E41</f>
        <v>407772.4</v>
      </c>
      <c r="G303" s="117"/>
      <c r="H303" s="345"/>
    </row>
    <row r="304" spans="1:8" ht="13.5" customHeight="1">
      <c r="A304" s="226" t="s">
        <v>48</v>
      </c>
      <c r="B304" s="227" t="s">
        <v>49</v>
      </c>
      <c r="C304" s="228"/>
      <c r="D304" s="230"/>
      <c r="E304" s="202"/>
      <c r="F304" s="203">
        <f>E43</f>
        <v>331100</v>
      </c>
      <c r="G304" s="117"/>
      <c r="H304" s="345"/>
    </row>
    <row r="305" spans="1:8" ht="13.5" customHeight="1">
      <c r="A305" s="226" t="s">
        <v>50</v>
      </c>
      <c r="B305" s="227" t="s">
        <v>51</v>
      </c>
      <c r="C305" s="228"/>
      <c r="D305" s="230"/>
      <c r="E305" s="202"/>
      <c r="F305" s="204"/>
      <c r="G305" s="117"/>
      <c r="H305" s="345"/>
    </row>
    <row r="306" spans="1:8" ht="13.5" customHeight="1">
      <c r="A306" s="226" t="s">
        <v>52</v>
      </c>
      <c r="B306" s="226" t="s">
        <v>53</v>
      </c>
      <c r="C306" s="231"/>
      <c r="D306" s="230"/>
      <c r="E306" s="202"/>
      <c r="F306" s="120"/>
      <c r="G306" s="117"/>
      <c r="H306" s="345"/>
    </row>
    <row r="307" spans="1:8" ht="13.5" customHeight="1">
      <c r="A307" s="269" t="s">
        <v>54</v>
      </c>
      <c r="B307" s="226"/>
      <c r="C307" s="231"/>
      <c r="D307" s="232"/>
      <c r="E307" s="202"/>
      <c r="F307" s="336">
        <f>E232+E230</f>
        <v>11498704.51</v>
      </c>
      <c r="G307" s="117"/>
      <c r="H307" s="345"/>
    </row>
    <row r="308" spans="1:8" ht="13.5" customHeight="1">
      <c r="A308" s="265" t="s">
        <v>291</v>
      </c>
      <c r="B308" s="226"/>
      <c r="C308" s="231"/>
      <c r="D308" s="232"/>
      <c r="E308" s="202"/>
      <c r="F308" s="695">
        <f>E237</f>
        <v>11605</v>
      </c>
      <c r="G308" s="117"/>
      <c r="H308" s="345"/>
    </row>
    <row r="309" spans="1:8" ht="13.5" customHeight="1">
      <c r="A309" s="270" t="s">
        <v>324</v>
      </c>
      <c r="B309" s="226"/>
      <c r="C309" s="231"/>
      <c r="D309" s="232"/>
      <c r="E309" s="202"/>
      <c r="F309" s="337">
        <f>E106</f>
        <v>437280</v>
      </c>
      <c r="G309" s="117"/>
      <c r="H309" s="345"/>
    </row>
    <row r="310" spans="6:8" ht="13.5" customHeight="1">
      <c r="F310" s="103"/>
      <c r="G310" s="103"/>
      <c r="H310" s="345"/>
    </row>
    <row r="311" spans="1:8" ht="13.5" customHeight="1">
      <c r="A311" s="103" t="s">
        <v>56</v>
      </c>
      <c r="F311" s="103" t="b">
        <f>SUM(F298:F309)=E8</f>
        <v>1</v>
      </c>
      <c r="G311" s="103"/>
      <c r="H311" s="345"/>
    </row>
    <row r="312" spans="6:8" ht="13.5" customHeight="1">
      <c r="F312" s="103"/>
      <c r="G312" s="103"/>
      <c r="H312" s="345"/>
    </row>
    <row r="313" spans="6:8" ht="13.5" customHeight="1">
      <c r="F313" s="103"/>
      <c r="G313" s="103"/>
      <c r="H313" s="345"/>
    </row>
  </sheetData>
  <sheetProtection/>
  <mergeCells count="91">
    <mergeCell ref="H240:H241"/>
    <mergeCell ref="H258:H259"/>
    <mergeCell ref="H233:H234"/>
    <mergeCell ref="H244:H245"/>
    <mergeCell ref="H242:H243"/>
    <mergeCell ref="H274:H275"/>
    <mergeCell ref="F274:F275"/>
    <mergeCell ref="A250:D250"/>
    <mergeCell ref="H270:H271"/>
    <mergeCell ref="H260:H261"/>
    <mergeCell ref="H256:H257"/>
    <mergeCell ref="H264:H265"/>
    <mergeCell ref="F260:F261"/>
    <mergeCell ref="H262:H263"/>
    <mergeCell ref="G260:G261"/>
    <mergeCell ref="A260:A261"/>
    <mergeCell ref="F242:F243"/>
    <mergeCell ref="A117:B117"/>
    <mergeCell ref="G183:G184"/>
    <mergeCell ref="A176:D176"/>
    <mergeCell ref="A167:D167"/>
    <mergeCell ref="G168:G170"/>
    <mergeCell ref="A156:D156"/>
    <mergeCell ref="G140:G141"/>
    <mergeCell ref="A158:D158"/>
    <mergeCell ref="A151:D151"/>
    <mergeCell ref="A4:E4"/>
    <mergeCell ref="A6:A7"/>
    <mergeCell ref="B6:B7"/>
    <mergeCell ref="D6:D7"/>
    <mergeCell ref="C6:C7"/>
    <mergeCell ref="A146:D146"/>
    <mergeCell ref="A9:D9"/>
    <mergeCell ref="A110:C110"/>
    <mergeCell ref="A142:B142"/>
    <mergeCell ref="A148:D148"/>
    <mergeCell ref="G127:G128"/>
    <mergeCell ref="G233:G234"/>
    <mergeCell ref="G150:G152"/>
    <mergeCell ref="H162:H163"/>
    <mergeCell ref="A162:D162"/>
    <mergeCell ref="A169:D169"/>
    <mergeCell ref="A185:D185"/>
    <mergeCell ref="A154:D154"/>
    <mergeCell ref="A178:D178"/>
    <mergeCell ref="A258:A259"/>
    <mergeCell ref="F6:F8"/>
    <mergeCell ref="G6:H6"/>
    <mergeCell ref="A85:E85"/>
    <mergeCell ref="A34:D34"/>
    <mergeCell ref="A67:D67"/>
    <mergeCell ref="A104:D104"/>
    <mergeCell ref="H7:H8"/>
    <mergeCell ref="G7:G8"/>
    <mergeCell ref="A181:D181"/>
    <mergeCell ref="A160:D160"/>
    <mergeCell ref="B195:C195"/>
    <mergeCell ref="A171:D171"/>
    <mergeCell ref="D192:D195"/>
    <mergeCell ref="A288:D288"/>
    <mergeCell ref="A215:B215"/>
    <mergeCell ref="A281:D281"/>
    <mergeCell ref="A274:A275"/>
    <mergeCell ref="A270:A271"/>
    <mergeCell ref="A280:E280"/>
    <mergeCell ref="E233:E234"/>
    <mergeCell ref="A207:D207"/>
    <mergeCell ref="A192:A195"/>
    <mergeCell ref="A183:A184"/>
    <mergeCell ref="C227:C228"/>
    <mergeCell ref="A197:D197"/>
    <mergeCell ref="A198:D198"/>
    <mergeCell ref="A262:A263"/>
    <mergeCell ref="B233:B234"/>
    <mergeCell ref="F233:F234"/>
    <mergeCell ref="D233:D234"/>
    <mergeCell ref="F227:F228"/>
    <mergeCell ref="A201:D201"/>
    <mergeCell ref="A233:A234"/>
    <mergeCell ref="B227:B228"/>
    <mergeCell ref="D227:D228"/>
    <mergeCell ref="G230:G232"/>
    <mergeCell ref="F188:F189"/>
    <mergeCell ref="C233:C234"/>
    <mergeCell ref="H192:H195"/>
    <mergeCell ref="H230:H232"/>
    <mergeCell ref="G192:G195"/>
    <mergeCell ref="A190:D190"/>
    <mergeCell ref="A227:A228"/>
    <mergeCell ref="E227:E228"/>
    <mergeCell ref="F229:F232"/>
  </mergeCells>
  <printOptions horizontalCentered="1"/>
  <pageMargins left="0.7874015748031497" right="0.3937007874015748" top="0.984251968503937" bottom="0.5905511811023623" header="0.5118110236220472" footer="0.5118110236220472"/>
  <pageSetup fitToHeight="3" horizontalDpi="600" verticalDpi="600" orientation="portrait" paperSize="9" scale="38" r:id="rId3"/>
  <rowBreaks count="2" manualBreakCount="2">
    <brk id="55" max="7" man="1"/>
    <brk id="245" max="7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51"/>
  <sheetViews>
    <sheetView zoomScalePageLayoutView="0" workbookViewId="0" topLeftCell="A6">
      <selection activeCell="A98" sqref="A98:A99"/>
    </sheetView>
  </sheetViews>
  <sheetFormatPr defaultColWidth="1.37890625" defaultRowHeight="12.75"/>
  <cols>
    <col min="1" max="1" width="39.875" style="3" customWidth="1"/>
    <col min="2" max="2" width="6.125" style="3" customWidth="1"/>
    <col min="3" max="3" width="10.875" style="3" customWidth="1"/>
    <col min="4" max="4" width="17.125" style="3" customWidth="1"/>
    <col min="5" max="5" width="6.625" style="3" customWidth="1"/>
    <col min="6" max="6" width="6.375" style="3" customWidth="1"/>
    <col min="7" max="7" width="6.125" style="3" customWidth="1"/>
    <col min="8" max="9" width="12.625" style="3" customWidth="1"/>
    <col min="10" max="10" width="11.00390625" style="3" hidden="1" customWidth="1"/>
    <col min="11" max="11" width="13.875" style="3" customWidth="1"/>
    <col min="12" max="12" width="6.125" style="3" hidden="1" customWidth="1"/>
    <col min="13" max="13" width="8.875" style="3" hidden="1" customWidth="1"/>
    <col min="14" max="14" width="14.125" style="3" customWidth="1"/>
    <col min="15" max="15" width="8.00390625" style="3" hidden="1" customWidth="1"/>
    <col min="16" max="16384" width="1.37890625" style="3" customWidth="1"/>
  </cols>
  <sheetData>
    <row r="1" spans="1:15" ht="15.75">
      <c r="A1" s="887" t="s">
        <v>337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</row>
    <row r="2" spans="2:15" ht="15.75">
      <c r="B2" s="887" t="s">
        <v>513</v>
      </c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 t="s">
        <v>130</v>
      </c>
      <c r="O2" s="887"/>
    </row>
    <row r="3" s="4" customFormat="1" ht="12.75"/>
    <row r="4" spans="1:15" s="6" customFormat="1" ht="23.25" customHeight="1">
      <c r="A4" s="883" t="s">
        <v>0</v>
      </c>
      <c r="B4" s="873" t="s">
        <v>131</v>
      </c>
      <c r="C4" s="873" t="s">
        <v>132</v>
      </c>
      <c r="D4" s="880" t="s">
        <v>133</v>
      </c>
      <c r="E4" s="880" t="s">
        <v>134</v>
      </c>
      <c r="F4" s="873" t="s">
        <v>135</v>
      </c>
      <c r="G4" s="883" t="s">
        <v>69</v>
      </c>
      <c r="H4" s="873" t="s">
        <v>136</v>
      </c>
      <c r="I4" s="873"/>
      <c r="J4" s="873"/>
      <c r="K4" s="873"/>
      <c r="L4" s="873"/>
      <c r="M4" s="873"/>
      <c r="N4" s="873"/>
      <c r="O4" s="873"/>
    </row>
    <row r="5" spans="1:15" s="6" customFormat="1" ht="12">
      <c r="A5" s="883"/>
      <c r="B5" s="873"/>
      <c r="C5" s="873"/>
      <c r="D5" s="881"/>
      <c r="E5" s="881"/>
      <c r="F5" s="873"/>
      <c r="G5" s="883"/>
      <c r="H5" s="888" t="s">
        <v>137</v>
      </c>
      <c r="I5" s="883" t="s">
        <v>138</v>
      </c>
      <c r="J5" s="883"/>
      <c r="K5" s="883"/>
      <c r="L5" s="883"/>
      <c r="M5" s="883"/>
      <c r="N5" s="883"/>
      <c r="O5" s="883"/>
    </row>
    <row r="6" spans="1:15" s="6" customFormat="1" ht="88.5" customHeight="1">
      <c r="A6" s="883"/>
      <c r="B6" s="873"/>
      <c r="C6" s="873"/>
      <c r="D6" s="882"/>
      <c r="E6" s="882"/>
      <c r="F6" s="873"/>
      <c r="G6" s="883"/>
      <c r="H6" s="889"/>
      <c r="I6" s="5" t="s">
        <v>139</v>
      </c>
      <c r="J6" s="5" t="s">
        <v>140</v>
      </c>
      <c r="K6" s="5" t="s">
        <v>141</v>
      </c>
      <c r="L6" s="5" t="s">
        <v>142</v>
      </c>
      <c r="M6" s="5" t="s">
        <v>143</v>
      </c>
      <c r="N6" s="873" t="s">
        <v>144</v>
      </c>
      <c r="O6" s="873"/>
    </row>
    <row r="7" spans="1:15" s="6" customFormat="1" ht="12" hidden="1">
      <c r="A7" s="7"/>
      <c r="B7" s="7"/>
      <c r="C7" s="8"/>
      <c r="D7" s="8"/>
      <c r="E7" s="8"/>
      <c r="F7" s="8"/>
      <c r="G7" s="9"/>
      <c r="H7" s="7"/>
      <c r="I7" s="7"/>
      <c r="J7" s="7"/>
      <c r="K7" s="7"/>
      <c r="L7" s="7"/>
      <c r="M7" s="7"/>
      <c r="N7" s="7" t="s">
        <v>137</v>
      </c>
      <c r="O7" s="7" t="s">
        <v>145</v>
      </c>
    </row>
    <row r="8" spans="1:15" s="6" customFormat="1" ht="15" customHeight="1">
      <c r="A8" s="7">
        <v>1</v>
      </c>
      <c r="B8" s="7">
        <v>2</v>
      </c>
      <c r="C8" s="10" t="s">
        <v>146</v>
      </c>
      <c r="D8" s="7">
        <v>4</v>
      </c>
      <c r="E8" s="10" t="s">
        <v>147</v>
      </c>
      <c r="F8" s="7">
        <v>6</v>
      </c>
      <c r="G8" s="10" t="s">
        <v>148</v>
      </c>
      <c r="H8" s="7">
        <v>8</v>
      </c>
      <c r="I8" s="7">
        <v>9</v>
      </c>
      <c r="J8" s="10" t="s">
        <v>149</v>
      </c>
      <c r="K8" s="7">
        <v>10</v>
      </c>
      <c r="L8" s="7">
        <v>7</v>
      </c>
      <c r="M8" s="7">
        <v>8</v>
      </c>
      <c r="N8" s="7">
        <v>11</v>
      </c>
      <c r="O8" s="7">
        <v>10</v>
      </c>
    </row>
    <row r="9" spans="1:15" s="4" customFormat="1" ht="16.5" customHeight="1">
      <c r="A9" s="236" t="s">
        <v>150</v>
      </c>
      <c r="B9" s="74" t="s">
        <v>151</v>
      </c>
      <c r="C9" s="74" t="s">
        <v>152</v>
      </c>
      <c r="D9" s="237" t="s">
        <v>152</v>
      </c>
      <c r="E9" s="237" t="s">
        <v>152</v>
      </c>
      <c r="F9" s="237" t="s">
        <v>152</v>
      </c>
      <c r="G9" s="237" t="s">
        <v>152</v>
      </c>
      <c r="H9" s="75">
        <f>H10+H15+H23</f>
        <v>35954636.95</v>
      </c>
      <c r="I9" s="75">
        <f>I15</f>
        <v>21216061</v>
      </c>
      <c r="J9" s="75"/>
      <c r="K9" s="75">
        <f>K23</f>
        <v>14396175.95</v>
      </c>
      <c r="L9" s="238" t="s">
        <v>152</v>
      </c>
      <c r="M9" s="238" t="s">
        <v>152</v>
      </c>
      <c r="N9" s="75">
        <f>N10</f>
        <v>342400</v>
      </c>
      <c r="O9" s="13" t="s">
        <v>152</v>
      </c>
    </row>
    <row r="10" spans="1:15" s="4" customFormat="1" ht="12.75">
      <c r="A10" s="16" t="s">
        <v>153</v>
      </c>
      <c r="B10" s="857" t="s">
        <v>154</v>
      </c>
      <c r="C10" s="18" t="s">
        <v>152</v>
      </c>
      <c r="D10" s="18" t="s">
        <v>152</v>
      </c>
      <c r="E10" s="18" t="s">
        <v>152</v>
      </c>
      <c r="F10" s="18" t="s">
        <v>152</v>
      </c>
      <c r="G10" s="18" t="s">
        <v>152</v>
      </c>
      <c r="H10" s="19">
        <f>N10</f>
        <v>342400</v>
      </c>
      <c r="I10" s="20" t="s">
        <v>152</v>
      </c>
      <c r="J10" s="20"/>
      <c r="K10" s="20" t="s">
        <v>152</v>
      </c>
      <c r="L10" s="20" t="s">
        <v>152</v>
      </c>
      <c r="M10" s="20" t="s">
        <v>152</v>
      </c>
      <c r="N10" s="241">
        <f>N11+N14+N12+N13</f>
        <v>342400</v>
      </c>
      <c r="O10" s="18" t="s">
        <v>152</v>
      </c>
    </row>
    <row r="11" spans="1:15" s="4" customFormat="1" ht="25.5" hidden="1">
      <c r="A11" s="21" t="s">
        <v>155</v>
      </c>
      <c r="B11" s="857"/>
      <c r="C11" s="841" t="s">
        <v>156</v>
      </c>
      <c r="D11" s="22" t="s">
        <v>157</v>
      </c>
      <c r="E11" s="884"/>
      <c r="F11" s="841" t="s">
        <v>409</v>
      </c>
      <c r="G11" s="22"/>
      <c r="H11" s="19">
        <f>N11</f>
        <v>0</v>
      </c>
      <c r="I11" s="20" t="s">
        <v>152</v>
      </c>
      <c r="J11" s="20"/>
      <c r="K11" s="20" t="s">
        <v>152</v>
      </c>
      <c r="L11" s="20" t="s">
        <v>152</v>
      </c>
      <c r="M11" s="20" t="s">
        <v>152</v>
      </c>
      <c r="N11" s="241"/>
      <c r="O11" s="18" t="s">
        <v>152</v>
      </c>
    </row>
    <row r="12" spans="1:15" s="4" customFormat="1" ht="25.5">
      <c r="A12" s="304" t="s">
        <v>427</v>
      </c>
      <c r="B12" s="857"/>
      <c r="C12" s="858"/>
      <c r="D12" s="22" t="s">
        <v>157</v>
      </c>
      <c r="E12" s="885"/>
      <c r="F12" s="858"/>
      <c r="G12" s="22"/>
      <c r="H12" s="19">
        <f>N12</f>
        <v>32400</v>
      </c>
      <c r="I12" s="20" t="s">
        <v>152</v>
      </c>
      <c r="J12" s="20"/>
      <c r="K12" s="20" t="s">
        <v>152</v>
      </c>
      <c r="L12" s="20"/>
      <c r="M12" s="20"/>
      <c r="N12" s="241">
        <v>32400</v>
      </c>
      <c r="O12" s="18"/>
    </row>
    <row r="13" spans="1:15" s="4" customFormat="1" ht="16.5" customHeight="1">
      <c r="A13" s="21" t="s">
        <v>160</v>
      </c>
      <c r="B13" s="857"/>
      <c r="C13" s="842"/>
      <c r="D13" s="22" t="s">
        <v>157</v>
      </c>
      <c r="E13" s="886"/>
      <c r="F13" s="842"/>
      <c r="G13" s="22"/>
      <c r="H13" s="19">
        <f>N13</f>
        <v>40000</v>
      </c>
      <c r="I13" s="20" t="s">
        <v>152</v>
      </c>
      <c r="J13" s="20"/>
      <c r="K13" s="20" t="s">
        <v>152</v>
      </c>
      <c r="L13" s="20"/>
      <c r="M13" s="20"/>
      <c r="N13" s="241">
        <v>40000</v>
      </c>
      <c r="O13" s="18"/>
    </row>
    <row r="14" spans="1:15" s="4" customFormat="1" ht="16.5" customHeight="1">
      <c r="A14" s="21" t="s">
        <v>161</v>
      </c>
      <c r="B14" s="857"/>
      <c r="C14" s="22" t="s">
        <v>156</v>
      </c>
      <c r="D14" s="22" t="s">
        <v>157</v>
      </c>
      <c r="E14" s="22"/>
      <c r="F14" s="22" t="s">
        <v>410</v>
      </c>
      <c r="G14" s="22"/>
      <c r="H14" s="19">
        <f>N14</f>
        <v>270000</v>
      </c>
      <c r="I14" s="20" t="s">
        <v>152</v>
      </c>
      <c r="J14" s="20"/>
      <c r="K14" s="20" t="s">
        <v>152</v>
      </c>
      <c r="L14" s="20" t="s">
        <v>152</v>
      </c>
      <c r="M14" s="20" t="s">
        <v>152</v>
      </c>
      <c r="N14" s="241">
        <v>270000</v>
      </c>
      <c r="O14" s="18" t="s">
        <v>152</v>
      </c>
    </row>
    <row r="15" spans="1:15" s="4" customFormat="1" ht="16.5" customHeight="1">
      <c r="A15" s="304" t="s">
        <v>163</v>
      </c>
      <c r="B15" s="941" t="s">
        <v>164</v>
      </c>
      <c r="C15" s="299" t="s">
        <v>152</v>
      </c>
      <c r="D15" s="296"/>
      <c r="E15" s="299" t="s">
        <v>152</v>
      </c>
      <c r="F15" s="299" t="s">
        <v>152</v>
      </c>
      <c r="G15" s="299" t="s">
        <v>152</v>
      </c>
      <c r="H15" s="301">
        <f>SUM(H16:H22)</f>
        <v>21216061</v>
      </c>
      <c r="I15" s="301">
        <f>I16+I18+I19+I17+I22</f>
        <v>21216061</v>
      </c>
      <c r="J15" s="938"/>
      <c r="K15" s="302" t="s">
        <v>152</v>
      </c>
      <c r="L15" s="303" t="s">
        <v>152</v>
      </c>
      <c r="M15" s="303" t="s">
        <v>152</v>
      </c>
      <c r="N15" s="302" t="s">
        <v>152</v>
      </c>
      <c r="O15" s="18" t="s">
        <v>152</v>
      </c>
    </row>
    <row r="16" spans="1:16" s="4" customFormat="1" ht="12.75">
      <c r="A16" s="920" t="s">
        <v>349</v>
      </c>
      <c r="B16" s="942"/>
      <c r="C16" s="939" t="s">
        <v>22</v>
      </c>
      <c r="D16" s="296" t="s">
        <v>157</v>
      </c>
      <c r="E16" s="939"/>
      <c r="F16" s="935">
        <v>131</v>
      </c>
      <c r="G16" s="935"/>
      <c r="H16" s="301">
        <f aca="true" t="shared" si="0" ref="H16:H22">I16</f>
        <v>330400</v>
      </c>
      <c r="I16" s="301">
        <v>330400</v>
      </c>
      <c r="J16" s="938"/>
      <c r="K16" s="302" t="s">
        <v>152</v>
      </c>
      <c r="L16" s="303" t="s">
        <v>152</v>
      </c>
      <c r="M16" s="303" t="s">
        <v>152</v>
      </c>
      <c r="N16" s="302" t="s">
        <v>152</v>
      </c>
      <c r="O16" s="18" t="s">
        <v>152</v>
      </c>
      <c r="P16" s="28"/>
    </row>
    <row r="17" spans="1:16" s="4" customFormat="1" ht="12.75">
      <c r="A17" s="921"/>
      <c r="B17" s="942"/>
      <c r="C17" s="940"/>
      <c r="D17" s="377">
        <v>14130030000000000</v>
      </c>
      <c r="E17" s="940"/>
      <c r="F17" s="937"/>
      <c r="G17" s="937"/>
      <c r="H17" s="301">
        <f t="shared" si="0"/>
        <v>17310561</v>
      </c>
      <c r="I17" s="301">
        <f>16622600+687961</f>
        <v>17310561</v>
      </c>
      <c r="J17" s="301"/>
      <c r="K17" s="302" t="s">
        <v>152</v>
      </c>
      <c r="L17" s="303" t="s">
        <v>152</v>
      </c>
      <c r="M17" s="303" t="s">
        <v>152</v>
      </c>
      <c r="N17" s="302" t="s">
        <v>152</v>
      </c>
      <c r="O17" s="18"/>
      <c r="P17" s="28"/>
    </row>
    <row r="18" spans="1:15" s="4" customFormat="1" ht="15" customHeight="1">
      <c r="A18" s="944" t="s">
        <v>350</v>
      </c>
      <c r="B18" s="942"/>
      <c r="C18" s="941" t="s">
        <v>24</v>
      </c>
      <c r="D18" s="296" t="s">
        <v>157</v>
      </c>
      <c r="E18" s="378"/>
      <c r="F18" s="935">
        <v>131</v>
      </c>
      <c r="G18" s="296"/>
      <c r="H18" s="301">
        <f t="shared" si="0"/>
        <v>1134900</v>
      </c>
      <c r="I18" s="301">
        <v>1134900</v>
      </c>
      <c r="J18" s="301"/>
      <c r="K18" s="303" t="s">
        <v>152</v>
      </c>
      <c r="L18" s="303" t="s">
        <v>152</v>
      </c>
      <c r="M18" s="303" t="s">
        <v>152</v>
      </c>
      <c r="N18" s="303" t="s">
        <v>152</v>
      </c>
      <c r="O18" s="18" t="s">
        <v>152</v>
      </c>
    </row>
    <row r="19" spans="1:15" s="4" customFormat="1" ht="25.5" customHeight="1" hidden="1">
      <c r="A19" s="945"/>
      <c r="B19" s="942"/>
      <c r="C19" s="942"/>
      <c r="D19" s="379"/>
      <c r="E19" s="378"/>
      <c r="F19" s="936"/>
      <c r="G19" s="296"/>
      <c r="H19" s="301">
        <f t="shared" si="0"/>
        <v>0</v>
      </c>
      <c r="I19" s="301"/>
      <c r="J19" s="301"/>
      <c r="K19" s="303" t="s">
        <v>152</v>
      </c>
      <c r="L19" s="303" t="s">
        <v>152</v>
      </c>
      <c r="M19" s="303" t="s">
        <v>152</v>
      </c>
      <c r="N19" s="303" t="s">
        <v>152</v>
      </c>
      <c r="O19" s="18" t="s">
        <v>152</v>
      </c>
    </row>
    <row r="20" spans="1:15" s="4" customFormat="1" ht="25.5" customHeight="1" hidden="1">
      <c r="A20" s="945"/>
      <c r="B20" s="942"/>
      <c r="C20" s="942"/>
      <c r="D20" s="378"/>
      <c r="E20" s="296"/>
      <c r="F20" s="936"/>
      <c r="G20" s="296"/>
      <c r="H20" s="301">
        <f t="shared" si="0"/>
        <v>0</v>
      </c>
      <c r="I20" s="303"/>
      <c r="J20" s="301"/>
      <c r="K20" s="303" t="s">
        <v>152</v>
      </c>
      <c r="L20" s="303" t="s">
        <v>152</v>
      </c>
      <c r="M20" s="303" t="s">
        <v>152</v>
      </c>
      <c r="N20" s="303" t="s">
        <v>152</v>
      </c>
      <c r="O20" s="18" t="s">
        <v>152</v>
      </c>
    </row>
    <row r="21" spans="1:15" s="4" customFormat="1" ht="42.75" customHeight="1" hidden="1">
      <c r="A21" s="945"/>
      <c r="B21" s="942"/>
      <c r="C21" s="942"/>
      <c r="D21" s="378"/>
      <c r="E21" s="296"/>
      <c r="F21" s="936"/>
      <c r="G21" s="296"/>
      <c r="H21" s="301">
        <f t="shared" si="0"/>
        <v>0</v>
      </c>
      <c r="I21" s="303"/>
      <c r="J21" s="301"/>
      <c r="K21" s="303" t="s">
        <v>152</v>
      </c>
      <c r="L21" s="303" t="s">
        <v>152</v>
      </c>
      <c r="M21" s="303" t="s">
        <v>152</v>
      </c>
      <c r="N21" s="303" t="s">
        <v>152</v>
      </c>
      <c r="O21" s="18" t="s">
        <v>152</v>
      </c>
    </row>
    <row r="22" spans="1:15" s="4" customFormat="1" ht="12" customHeight="1">
      <c r="A22" s="946"/>
      <c r="B22" s="943"/>
      <c r="C22" s="943"/>
      <c r="D22" s="377">
        <v>14130030000000000</v>
      </c>
      <c r="E22" s="296"/>
      <c r="F22" s="937"/>
      <c r="G22" s="296"/>
      <c r="H22" s="301">
        <f t="shared" si="0"/>
        <v>2440200</v>
      </c>
      <c r="I22" s="303">
        <f>2396200+44000</f>
        <v>2440200</v>
      </c>
      <c r="J22" s="301"/>
      <c r="K22" s="303" t="s">
        <v>152</v>
      </c>
      <c r="L22" s="303" t="s">
        <v>152</v>
      </c>
      <c r="M22" s="303" t="s">
        <v>152</v>
      </c>
      <c r="N22" s="303" t="s">
        <v>152</v>
      </c>
      <c r="O22" s="18"/>
    </row>
    <row r="23" spans="1:15" s="4" customFormat="1" ht="12.75">
      <c r="A23" s="380" t="s">
        <v>167</v>
      </c>
      <c r="B23" s="299" t="s">
        <v>168</v>
      </c>
      <c r="C23" s="299" t="s">
        <v>152</v>
      </c>
      <c r="D23" s="299" t="s">
        <v>152</v>
      </c>
      <c r="E23" s="299" t="s">
        <v>152</v>
      </c>
      <c r="F23" s="299" t="s">
        <v>152</v>
      </c>
      <c r="G23" s="299" t="s">
        <v>152</v>
      </c>
      <c r="H23" s="301">
        <f>K23</f>
        <v>14396175.95</v>
      </c>
      <c r="I23" s="303" t="s">
        <v>152</v>
      </c>
      <c r="J23" s="301"/>
      <c r="K23" s="301">
        <f>SUM(K24:K42)</f>
        <v>14396175.95</v>
      </c>
      <c r="L23" s="303" t="s">
        <v>152</v>
      </c>
      <c r="M23" s="303" t="s">
        <v>152</v>
      </c>
      <c r="N23" s="303" t="s">
        <v>152</v>
      </c>
      <c r="O23" s="18" t="s">
        <v>152</v>
      </c>
    </row>
    <row r="24" spans="1:16" s="4" customFormat="1" ht="72.75" customHeight="1">
      <c r="A24" s="381" t="s">
        <v>64</v>
      </c>
      <c r="B24" s="299"/>
      <c r="C24" s="300" t="s">
        <v>25</v>
      </c>
      <c r="D24" s="382" t="s">
        <v>169</v>
      </c>
      <c r="E24" s="299"/>
      <c r="F24" s="299" t="s">
        <v>411</v>
      </c>
      <c r="G24" s="299"/>
      <c r="H24" s="307">
        <f>K24</f>
        <v>839300</v>
      </c>
      <c r="I24" s="302" t="s">
        <v>152</v>
      </c>
      <c r="J24" s="307"/>
      <c r="K24" s="307">
        <v>839300</v>
      </c>
      <c r="L24" s="302" t="s">
        <v>152</v>
      </c>
      <c r="M24" s="302" t="s">
        <v>152</v>
      </c>
      <c r="N24" s="302" t="s">
        <v>152</v>
      </c>
      <c r="O24" s="36" t="s">
        <v>152</v>
      </c>
      <c r="P24" s="37"/>
    </row>
    <row r="25" spans="1:15" s="4" customFormat="1" ht="12.75" hidden="1">
      <c r="A25" s="38" t="s">
        <v>170</v>
      </c>
      <c r="B25" s="17" t="s">
        <v>171</v>
      </c>
      <c r="C25" s="22"/>
      <c r="D25" s="30"/>
      <c r="E25" s="22"/>
      <c r="F25" s="22"/>
      <c r="G25" s="22"/>
      <c r="H25" s="19"/>
      <c r="I25" s="20" t="s">
        <v>152</v>
      </c>
      <c r="J25" s="19"/>
      <c r="K25" s="19"/>
      <c r="L25" s="20" t="s">
        <v>152</v>
      </c>
      <c r="M25" s="20" t="s">
        <v>152</v>
      </c>
      <c r="N25" s="19"/>
      <c r="O25" s="39"/>
    </row>
    <row r="26" spans="1:15" s="4" customFormat="1" ht="12.75" customHeight="1" hidden="1">
      <c r="A26" s="38" t="s">
        <v>172</v>
      </c>
      <c r="B26" s="17" t="s">
        <v>162</v>
      </c>
      <c r="C26" s="22"/>
      <c r="D26" s="22"/>
      <c r="E26" s="22"/>
      <c r="F26" s="22" t="s">
        <v>152</v>
      </c>
      <c r="G26" s="22"/>
      <c r="H26" s="19"/>
      <c r="I26" s="20" t="s">
        <v>152</v>
      </c>
      <c r="J26" s="19"/>
      <c r="K26" s="19"/>
      <c r="L26" s="20" t="s">
        <v>152</v>
      </c>
      <c r="M26" s="20" t="s">
        <v>152</v>
      </c>
      <c r="N26" s="19"/>
      <c r="O26" s="18" t="s">
        <v>152</v>
      </c>
    </row>
    <row r="27" spans="1:15" s="4" customFormat="1" ht="12.75" customHeight="1" hidden="1">
      <c r="A27" s="40" t="s">
        <v>173</v>
      </c>
      <c r="B27" s="17"/>
      <c r="C27" s="33" t="s">
        <v>26</v>
      </c>
      <c r="D27" s="17" t="s">
        <v>157</v>
      </c>
      <c r="E27" s="22"/>
      <c r="F27" s="17" t="s">
        <v>162</v>
      </c>
      <c r="G27" s="22"/>
      <c r="H27" s="19">
        <f>K27</f>
        <v>0</v>
      </c>
      <c r="I27" s="26" t="s">
        <v>152</v>
      </c>
      <c r="J27" s="19"/>
      <c r="K27" s="19"/>
      <c r="L27" s="20"/>
      <c r="M27" s="20"/>
      <c r="N27" s="26" t="s">
        <v>152</v>
      </c>
      <c r="O27" s="18"/>
    </row>
    <row r="28" spans="1:15" s="4" customFormat="1" ht="25.5">
      <c r="A28" s="298" t="s">
        <v>63</v>
      </c>
      <c r="B28" s="299"/>
      <c r="C28" s="300" t="s">
        <v>59</v>
      </c>
      <c r="D28" s="299" t="s">
        <v>157</v>
      </c>
      <c r="E28" s="296"/>
      <c r="F28" s="17" t="s">
        <v>411</v>
      </c>
      <c r="G28" s="22"/>
      <c r="H28" s="19">
        <f>K28</f>
        <v>244000</v>
      </c>
      <c r="I28" s="26" t="s">
        <v>152</v>
      </c>
      <c r="J28" s="19"/>
      <c r="K28" s="19">
        <f>K85</f>
        <v>244000</v>
      </c>
      <c r="L28" s="20"/>
      <c r="M28" s="20"/>
      <c r="N28" s="26" t="s">
        <v>152</v>
      </c>
      <c r="O28" s="18"/>
    </row>
    <row r="29" spans="1:15" s="4" customFormat="1" ht="12.75">
      <c r="A29" s="917" t="s">
        <v>79</v>
      </c>
      <c r="B29" s="299"/>
      <c r="C29" s="300" t="s">
        <v>87</v>
      </c>
      <c r="D29" s="17" t="s">
        <v>157</v>
      </c>
      <c r="F29" s="841" t="s">
        <v>411</v>
      </c>
      <c r="G29" s="22"/>
      <c r="H29" s="19">
        <f>K29</f>
        <v>60000</v>
      </c>
      <c r="I29" s="26" t="s">
        <v>152</v>
      </c>
      <c r="J29" s="46"/>
      <c r="K29" s="372">
        <f>K87</f>
        <v>60000</v>
      </c>
      <c r="L29" s="46"/>
      <c r="M29" s="46"/>
      <c r="N29" s="26" t="s">
        <v>152</v>
      </c>
      <c r="O29" s="18"/>
    </row>
    <row r="30" spans="1:15" s="4" customFormat="1" ht="12.75">
      <c r="A30" s="918"/>
      <c r="B30" s="299"/>
      <c r="C30" s="300" t="s">
        <v>87</v>
      </c>
      <c r="D30" s="296" t="s">
        <v>415</v>
      </c>
      <c r="E30" s="296"/>
      <c r="F30" s="858"/>
      <c r="G30" s="22"/>
      <c r="H30" s="19">
        <f>K30</f>
        <v>64800</v>
      </c>
      <c r="I30" s="26" t="s">
        <v>152</v>
      </c>
      <c r="J30" s="19"/>
      <c r="K30" s="19">
        <f>K88</f>
        <v>64800</v>
      </c>
      <c r="L30" s="20"/>
      <c r="M30" s="20"/>
      <c r="N30" s="26" t="s">
        <v>152</v>
      </c>
      <c r="O30" s="18"/>
    </row>
    <row r="31" spans="1:15" s="4" customFormat="1" ht="12.75">
      <c r="A31" s="918"/>
      <c r="B31" s="299"/>
      <c r="C31" s="300" t="s">
        <v>87</v>
      </c>
      <c r="D31" s="296" t="s">
        <v>417</v>
      </c>
      <c r="E31" s="296"/>
      <c r="F31" s="858"/>
      <c r="G31" s="22"/>
      <c r="H31" s="19">
        <f aca="true" t="shared" si="1" ref="H31:H42">K31</f>
        <v>7200</v>
      </c>
      <c r="I31" s="26" t="s">
        <v>152</v>
      </c>
      <c r="J31" s="19"/>
      <c r="K31" s="19">
        <f>K89</f>
        <v>7200</v>
      </c>
      <c r="L31" s="20"/>
      <c r="M31" s="20"/>
      <c r="N31" s="26" t="s">
        <v>152</v>
      </c>
      <c r="O31" s="18"/>
    </row>
    <row r="32" spans="1:15" s="4" customFormat="1" ht="12.75">
      <c r="A32" s="918"/>
      <c r="B32" s="299"/>
      <c r="C32" s="300" t="s">
        <v>87</v>
      </c>
      <c r="D32" s="296" t="s">
        <v>418</v>
      </c>
      <c r="E32" s="296"/>
      <c r="F32" s="858"/>
      <c r="G32" s="22"/>
      <c r="H32" s="19">
        <f t="shared" si="1"/>
        <v>16200</v>
      </c>
      <c r="I32" s="26" t="s">
        <v>152</v>
      </c>
      <c r="J32" s="19"/>
      <c r="K32" s="19">
        <f>K90</f>
        <v>16200</v>
      </c>
      <c r="L32" s="20"/>
      <c r="M32" s="20"/>
      <c r="N32" s="26" t="s">
        <v>152</v>
      </c>
      <c r="O32" s="18"/>
    </row>
    <row r="33" spans="1:15" s="4" customFormat="1" ht="12.75">
      <c r="A33" s="919"/>
      <c r="B33" s="299"/>
      <c r="C33" s="300" t="s">
        <v>87</v>
      </c>
      <c r="D33" s="296" t="s">
        <v>419</v>
      </c>
      <c r="E33" s="296"/>
      <c r="F33" s="842"/>
      <c r="G33" s="22"/>
      <c r="H33" s="19">
        <f t="shared" si="1"/>
        <v>1800</v>
      </c>
      <c r="I33" s="26" t="s">
        <v>152</v>
      </c>
      <c r="J33" s="19"/>
      <c r="K33" s="19">
        <f>K91</f>
        <v>1800</v>
      </c>
      <c r="L33" s="20"/>
      <c r="M33" s="20"/>
      <c r="N33" s="26" t="s">
        <v>152</v>
      </c>
      <c r="O33" s="18"/>
    </row>
    <row r="34" spans="1:15" s="4" customFormat="1" ht="12.75">
      <c r="A34" s="926" t="s">
        <v>247</v>
      </c>
      <c r="B34" s="299"/>
      <c r="C34" s="927" t="s">
        <v>96</v>
      </c>
      <c r="D34" s="299" t="s">
        <v>157</v>
      </c>
      <c r="E34" s="296"/>
      <c r="F34" s="841" t="s">
        <v>411</v>
      </c>
      <c r="G34" s="22"/>
      <c r="H34" s="19">
        <f t="shared" si="1"/>
        <v>190197</v>
      </c>
      <c r="I34" s="26" t="s">
        <v>152</v>
      </c>
      <c r="J34" s="19"/>
      <c r="K34" s="19">
        <f>K94</f>
        <v>190197</v>
      </c>
      <c r="L34" s="20"/>
      <c r="M34" s="20"/>
      <c r="N34" s="26" t="s">
        <v>152</v>
      </c>
      <c r="O34" s="18"/>
    </row>
    <row r="35" spans="1:15" s="4" customFormat="1" ht="12.75">
      <c r="A35" s="926"/>
      <c r="B35" s="299"/>
      <c r="C35" s="927"/>
      <c r="D35" s="296" t="s">
        <v>348</v>
      </c>
      <c r="E35" s="296"/>
      <c r="F35" s="858"/>
      <c r="G35" s="22"/>
      <c r="H35" s="19">
        <f t="shared" si="1"/>
        <v>11860.7</v>
      </c>
      <c r="I35" s="26" t="s">
        <v>152</v>
      </c>
      <c r="J35" s="19"/>
      <c r="K35" s="19">
        <f>K96+K99</f>
        <v>11860.7</v>
      </c>
      <c r="L35" s="20"/>
      <c r="M35" s="20"/>
      <c r="N35" s="26" t="s">
        <v>152</v>
      </c>
      <c r="O35" s="18"/>
    </row>
    <row r="36" spans="1:15" s="4" customFormat="1" ht="12.75">
      <c r="A36" s="926"/>
      <c r="B36" s="299"/>
      <c r="C36" s="927"/>
      <c r="D36" s="299" t="s">
        <v>281</v>
      </c>
      <c r="E36" s="296"/>
      <c r="F36" s="842"/>
      <c r="G36" s="22"/>
      <c r="H36" s="19">
        <f t="shared" si="1"/>
        <v>106746.25</v>
      </c>
      <c r="I36" s="26" t="s">
        <v>152</v>
      </c>
      <c r="J36" s="19"/>
      <c r="K36" s="19">
        <f>K95</f>
        <v>106746.25</v>
      </c>
      <c r="L36" s="20"/>
      <c r="M36" s="20"/>
      <c r="N36" s="26" t="s">
        <v>152</v>
      </c>
      <c r="O36" s="18"/>
    </row>
    <row r="37" spans="1:15" s="4" customFormat="1" ht="63.75">
      <c r="A37" s="304" t="s">
        <v>62</v>
      </c>
      <c r="B37" s="305"/>
      <c r="C37" s="261" t="s">
        <v>60</v>
      </c>
      <c r="D37" s="299" t="s">
        <v>268</v>
      </c>
      <c r="E37" s="296"/>
      <c r="F37" s="17" t="s">
        <v>411</v>
      </c>
      <c r="G37" s="22"/>
      <c r="H37" s="19">
        <f t="shared" si="1"/>
        <v>350000</v>
      </c>
      <c r="I37" s="26" t="s">
        <v>152</v>
      </c>
      <c r="J37" s="19"/>
      <c r="K37" s="19">
        <f>K101</f>
        <v>350000</v>
      </c>
      <c r="L37" s="20"/>
      <c r="M37" s="20"/>
      <c r="N37" s="26" t="s">
        <v>152</v>
      </c>
      <c r="O37" s="18"/>
    </row>
    <row r="38" spans="1:15" s="4" customFormat="1" ht="25.5">
      <c r="A38" s="304" t="s">
        <v>429</v>
      </c>
      <c r="B38" s="305"/>
      <c r="C38" s="296" t="s">
        <v>378</v>
      </c>
      <c r="D38" s="296" t="s">
        <v>157</v>
      </c>
      <c r="E38" s="296"/>
      <c r="F38" s="17" t="s">
        <v>411</v>
      </c>
      <c r="G38" s="22"/>
      <c r="H38" s="19">
        <f t="shared" si="1"/>
        <v>120000</v>
      </c>
      <c r="I38" s="26" t="s">
        <v>152</v>
      </c>
      <c r="J38" s="19"/>
      <c r="K38" s="19">
        <f>K109</f>
        <v>120000</v>
      </c>
      <c r="L38" s="20"/>
      <c r="M38" s="20"/>
      <c r="N38" s="26" t="s">
        <v>152</v>
      </c>
      <c r="O38" s="18"/>
    </row>
    <row r="39" spans="1:15" s="4" customFormat="1" ht="21" customHeight="1">
      <c r="A39" s="915" t="s">
        <v>351</v>
      </c>
      <c r="B39" s="305"/>
      <c r="C39" s="916" t="s">
        <v>344</v>
      </c>
      <c r="D39" s="296" t="s">
        <v>345</v>
      </c>
      <c r="E39" s="296"/>
      <c r="F39" s="841" t="s">
        <v>411</v>
      </c>
      <c r="G39" s="22"/>
      <c r="H39" s="19">
        <f t="shared" si="1"/>
        <v>11000000</v>
      </c>
      <c r="I39" s="26" t="s">
        <v>152</v>
      </c>
      <c r="J39" s="19"/>
      <c r="K39" s="19">
        <f>K106</f>
        <v>11000000</v>
      </c>
      <c r="L39" s="20"/>
      <c r="M39" s="20"/>
      <c r="N39" s="26" t="s">
        <v>152</v>
      </c>
      <c r="O39" s="18"/>
    </row>
    <row r="40" spans="1:15" s="4" customFormat="1" ht="18" customHeight="1">
      <c r="A40" s="915"/>
      <c r="B40" s="305"/>
      <c r="C40" s="916"/>
      <c r="D40" s="296" t="s">
        <v>348</v>
      </c>
      <c r="E40" s="296"/>
      <c r="F40" s="842"/>
      <c r="G40" s="22"/>
      <c r="H40" s="19">
        <f t="shared" si="1"/>
        <v>1222222</v>
      </c>
      <c r="I40" s="26" t="s">
        <v>152</v>
      </c>
      <c r="J40" s="19"/>
      <c r="K40" s="19">
        <f>K107</f>
        <v>1222222</v>
      </c>
      <c r="L40" s="20"/>
      <c r="M40" s="20"/>
      <c r="N40" s="26" t="s">
        <v>152</v>
      </c>
      <c r="O40" s="18"/>
    </row>
    <row r="41" spans="1:15" s="4" customFormat="1" ht="38.25">
      <c r="A41" s="40" t="s">
        <v>80</v>
      </c>
      <c r="B41" s="17"/>
      <c r="C41" s="17" t="s">
        <v>27</v>
      </c>
      <c r="D41" s="17" t="s">
        <v>475</v>
      </c>
      <c r="E41" s="17"/>
      <c r="F41" s="17" t="s">
        <v>411</v>
      </c>
      <c r="G41" s="17"/>
      <c r="H41" s="20">
        <f t="shared" si="1"/>
        <v>150850</v>
      </c>
      <c r="I41" s="20"/>
      <c r="J41" s="20"/>
      <c r="K41" s="19">
        <f>K110</f>
        <v>150850</v>
      </c>
      <c r="L41" s="20"/>
      <c r="M41" s="20"/>
      <c r="N41" s="20"/>
      <c r="O41" s="18"/>
    </row>
    <row r="42" spans="1:15" s="4" customFormat="1" ht="22.5" customHeight="1">
      <c r="A42" s="408" t="s">
        <v>514</v>
      </c>
      <c r="B42" s="17"/>
      <c r="C42" s="1" t="s">
        <v>515</v>
      </c>
      <c r="D42" s="17" t="s">
        <v>157</v>
      </c>
      <c r="E42" s="22"/>
      <c r="F42" s="30" t="s">
        <v>411</v>
      </c>
      <c r="G42" s="22"/>
      <c r="H42" s="19">
        <f t="shared" si="1"/>
        <v>11000</v>
      </c>
      <c r="I42" s="26"/>
      <c r="J42" s="19"/>
      <c r="K42" s="280">
        <v>11000</v>
      </c>
      <c r="L42" s="20"/>
      <c r="M42" s="20"/>
      <c r="N42" s="20"/>
      <c r="O42" s="18"/>
    </row>
    <row r="43" spans="1:15" s="46" customFormat="1" ht="17.25" customHeight="1">
      <c r="A43" s="41" t="s">
        <v>174</v>
      </c>
      <c r="B43" s="42" t="s">
        <v>175</v>
      </c>
      <c r="C43" s="260" t="s">
        <v>152</v>
      </c>
      <c r="D43" s="260" t="s">
        <v>152</v>
      </c>
      <c r="E43" s="260" t="s">
        <v>152</v>
      </c>
      <c r="F43" s="260" t="s">
        <v>152</v>
      </c>
      <c r="G43" s="260" t="s">
        <v>152</v>
      </c>
      <c r="H43" s="44">
        <f>I43+N43+K43</f>
        <v>35954636.95</v>
      </c>
      <c r="I43" s="44">
        <f>I49+I68+I78</f>
        <v>21216061</v>
      </c>
      <c r="J43" s="44"/>
      <c r="K43" s="44">
        <f>K78+K82+K84+K92+K100+K103+K105+K86+K108+K110+K112</f>
        <v>14396175.95</v>
      </c>
      <c r="L43" s="44"/>
      <c r="M43" s="44"/>
      <c r="N43" s="44">
        <f>N114</f>
        <v>342400</v>
      </c>
      <c r="O43" s="45"/>
    </row>
    <row r="44" spans="1:15" s="46" customFormat="1" ht="18" customHeight="1">
      <c r="A44" s="21" t="s">
        <v>176</v>
      </c>
      <c r="B44" s="22" t="s">
        <v>177</v>
      </c>
      <c r="C44" s="47" t="s">
        <v>152</v>
      </c>
      <c r="D44" s="47" t="s">
        <v>152</v>
      </c>
      <c r="E44" s="47" t="s">
        <v>152</v>
      </c>
      <c r="F44" s="47" t="s">
        <v>152</v>
      </c>
      <c r="G44" s="47" t="s">
        <v>152</v>
      </c>
      <c r="H44" s="19">
        <f>I44+N44</f>
        <v>16786970</v>
      </c>
      <c r="I44" s="19">
        <f>I45+I47</f>
        <v>16786970</v>
      </c>
      <c r="J44" s="19"/>
      <c r="K44" s="19"/>
      <c r="L44" s="19"/>
      <c r="M44" s="19"/>
      <c r="N44" s="19"/>
      <c r="O44" s="18" t="s">
        <v>152</v>
      </c>
    </row>
    <row r="45" spans="1:15" s="46" customFormat="1" ht="25.5">
      <c r="A45" s="40" t="s">
        <v>178</v>
      </c>
      <c r="B45" s="22" t="s">
        <v>179</v>
      </c>
      <c r="C45" s="47" t="s">
        <v>152</v>
      </c>
      <c r="D45" s="47" t="s">
        <v>152</v>
      </c>
      <c r="E45" s="47" t="s">
        <v>152</v>
      </c>
      <c r="F45" s="47" t="s">
        <v>152</v>
      </c>
      <c r="G45" s="47" t="s">
        <v>152</v>
      </c>
      <c r="H45" s="19">
        <f>I45+N45</f>
        <v>16729870</v>
      </c>
      <c r="I45" s="19">
        <f>I50+I51+I53+I54</f>
        <v>16729870</v>
      </c>
      <c r="J45" s="19"/>
      <c r="K45" s="19"/>
      <c r="L45" s="19"/>
      <c r="M45" s="19"/>
      <c r="N45" s="19"/>
      <c r="O45" s="18" t="s">
        <v>152</v>
      </c>
    </row>
    <row r="46" spans="1:15" s="46" customFormat="1" ht="9.75" customHeight="1" hidden="1">
      <c r="A46" s="21" t="s">
        <v>180</v>
      </c>
      <c r="B46" s="22" t="s">
        <v>181</v>
      </c>
      <c r="C46" s="47" t="s">
        <v>152</v>
      </c>
      <c r="D46" s="47" t="s">
        <v>152</v>
      </c>
      <c r="E46" s="47" t="s">
        <v>152</v>
      </c>
      <c r="F46" s="47" t="s">
        <v>152</v>
      </c>
      <c r="G46" s="47" t="s">
        <v>152</v>
      </c>
      <c r="H46" s="19"/>
      <c r="I46" s="19"/>
      <c r="J46" s="19"/>
      <c r="K46" s="19"/>
      <c r="L46" s="19"/>
      <c r="M46" s="19"/>
      <c r="N46" s="19"/>
      <c r="O46" s="18" t="s">
        <v>152</v>
      </c>
    </row>
    <row r="47" spans="1:15" s="46" customFormat="1" ht="25.5">
      <c r="A47" s="21" t="s">
        <v>182</v>
      </c>
      <c r="B47" s="22" t="s">
        <v>183</v>
      </c>
      <c r="C47" s="47" t="s">
        <v>152</v>
      </c>
      <c r="D47" s="47" t="s">
        <v>152</v>
      </c>
      <c r="E47" s="47" t="s">
        <v>152</v>
      </c>
      <c r="F47" s="47" t="s">
        <v>152</v>
      </c>
      <c r="G47" s="47" t="s">
        <v>152</v>
      </c>
      <c r="H47" s="19">
        <f>I47+N47</f>
        <v>57100</v>
      </c>
      <c r="I47" s="19">
        <f>I74+I75</f>
        <v>57100</v>
      </c>
      <c r="J47" s="19"/>
      <c r="K47" s="19"/>
      <c r="L47" s="19"/>
      <c r="M47" s="19"/>
      <c r="N47" s="19"/>
      <c r="O47" s="18" t="s">
        <v>152</v>
      </c>
    </row>
    <row r="48" spans="1:15" s="46" customFormat="1" ht="13.5" customHeight="1" hidden="1">
      <c r="A48" s="21" t="s">
        <v>184</v>
      </c>
      <c r="B48" s="22" t="s">
        <v>185</v>
      </c>
      <c r="C48" s="47" t="s">
        <v>152</v>
      </c>
      <c r="D48" s="47" t="s">
        <v>152</v>
      </c>
      <c r="E48" s="47" t="s">
        <v>152</v>
      </c>
      <c r="F48" s="47" t="s">
        <v>152</v>
      </c>
      <c r="G48" s="47" t="s">
        <v>152</v>
      </c>
      <c r="H48" s="19">
        <v>0</v>
      </c>
      <c r="I48" s="19">
        <v>0</v>
      </c>
      <c r="J48" s="19"/>
      <c r="K48" s="19"/>
      <c r="L48" s="19"/>
      <c r="M48" s="19"/>
      <c r="N48" s="19"/>
      <c r="O48" s="39"/>
    </row>
    <row r="49" spans="1:15" s="46" customFormat="1" ht="29.25" customHeight="1">
      <c r="A49" s="839" t="s">
        <v>186</v>
      </c>
      <c r="B49" s="840"/>
      <c r="C49" s="48" t="s">
        <v>22</v>
      </c>
      <c r="D49" s="12"/>
      <c r="E49" s="48"/>
      <c r="F49" s="12"/>
      <c r="G49" s="12"/>
      <c r="H49" s="75">
        <f>SUM(H50:H67)</f>
        <v>17640961</v>
      </c>
      <c r="I49" s="75">
        <f>SUM(I50:I67)</f>
        <v>17640961</v>
      </c>
      <c r="J49" s="14"/>
      <c r="K49" s="15" t="s">
        <v>187</v>
      </c>
      <c r="L49" s="15"/>
      <c r="M49" s="15"/>
      <c r="N49" s="15" t="s">
        <v>187</v>
      </c>
      <c r="O49" s="50"/>
    </row>
    <row r="50" spans="1:15" s="46" customFormat="1" ht="12.75">
      <c r="A50" s="298" t="s">
        <v>4</v>
      </c>
      <c r="B50" s="296"/>
      <c r="C50" s="299" t="s">
        <v>22</v>
      </c>
      <c r="D50" s="377">
        <v>14130030000000000</v>
      </c>
      <c r="E50" s="299" t="s">
        <v>188</v>
      </c>
      <c r="F50" s="299" t="s">
        <v>179</v>
      </c>
      <c r="G50" s="299" t="s">
        <v>189</v>
      </c>
      <c r="H50" s="301">
        <f>I50</f>
        <v>12848000</v>
      </c>
      <c r="I50" s="383">
        <f>12458900+389100</f>
        <v>12848000</v>
      </c>
      <c r="J50" s="301"/>
      <c r="K50" s="302" t="s">
        <v>152</v>
      </c>
      <c r="L50" s="302" t="s">
        <v>152</v>
      </c>
      <c r="M50" s="302" t="s">
        <v>152</v>
      </c>
      <c r="N50" s="302" t="s">
        <v>152</v>
      </c>
      <c r="O50" s="17" t="s">
        <v>152</v>
      </c>
    </row>
    <row r="51" spans="1:15" s="46" customFormat="1" ht="15.75" customHeight="1">
      <c r="A51" s="40" t="s">
        <v>5</v>
      </c>
      <c r="B51" s="22"/>
      <c r="C51" s="17" t="s">
        <v>22</v>
      </c>
      <c r="D51" s="22" t="s">
        <v>157</v>
      </c>
      <c r="E51" s="17" t="s">
        <v>188</v>
      </c>
      <c r="F51" s="17" t="s">
        <v>190</v>
      </c>
      <c r="G51" s="17" t="s">
        <v>191</v>
      </c>
      <c r="H51" s="19">
        <f>I51</f>
        <v>1870</v>
      </c>
      <c r="I51" s="19">
        <v>1870</v>
      </c>
      <c r="J51" s="301"/>
      <c r="K51" s="302" t="s">
        <v>152</v>
      </c>
      <c r="L51" s="302" t="s">
        <v>152</v>
      </c>
      <c r="M51" s="302" t="s">
        <v>152</v>
      </c>
      <c r="N51" s="302" t="s">
        <v>152</v>
      </c>
      <c r="O51" s="17"/>
    </row>
    <row r="52" spans="1:15" s="46" customFormat="1" ht="12.75" hidden="1">
      <c r="A52" s="40" t="s">
        <v>5</v>
      </c>
      <c r="B52" s="22"/>
      <c r="C52" s="22"/>
      <c r="D52" s="30"/>
      <c r="E52" s="22"/>
      <c r="F52" s="22" t="s">
        <v>190</v>
      </c>
      <c r="G52" s="22" t="s">
        <v>191</v>
      </c>
      <c r="H52" s="19">
        <f aca="true" t="shared" si="2" ref="H52:H67">I52</f>
        <v>0</v>
      </c>
      <c r="I52" s="19"/>
      <c r="J52" s="301"/>
      <c r="K52" s="302" t="s">
        <v>152</v>
      </c>
      <c r="L52" s="302" t="s">
        <v>152</v>
      </c>
      <c r="M52" s="302" t="s">
        <v>152</v>
      </c>
      <c r="N52" s="302" t="s">
        <v>152</v>
      </c>
      <c r="O52" s="17" t="s">
        <v>152</v>
      </c>
    </row>
    <row r="53" spans="1:15" s="46" customFormat="1" ht="12.75">
      <c r="A53" s="32" t="s">
        <v>6</v>
      </c>
      <c r="B53" s="22"/>
      <c r="C53" s="17" t="s">
        <v>22</v>
      </c>
      <c r="D53" s="29">
        <v>14130030000000000</v>
      </c>
      <c r="E53" s="17" t="s">
        <v>188</v>
      </c>
      <c r="F53" s="17" t="s">
        <v>192</v>
      </c>
      <c r="G53" s="17" t="s">
        <v>193</v>
      </c>
      <c r="H53" s="19">
        <f t="shared" si="2"/>
        <v>3880000</v>
      </c>
      <c r="I53" s="97">
        <f>3762600+117400</f>
        <v>3880000</v>
      </c>
      <c r="J53" s="301"/>
      <c r="K53" s="302" t="s">
        <v>152</v>
      </c>
      <c r="L53" s="302" t="s">
        <v>152</v>
      </c>
      <c r="M53" s="302" t="s">
        <v>152</v>
      </c>
      <c r="N53" s="302" t="s">
        <v>152</v>
      </c>
      <c r="O53" s="17" t="s">
        <v>152</v>
      </c>
    </row>
    <row r="54" spans="1:15" s="46" customFormat="1" ht="12.75" hidden="1">
      <c r="A54" s="89"/>
      <c r="B54" s="25"/>
      <c r="C54" s="297"/>
      <c r="D54" s="53">
        <v>14130030000000000</v>
      </c>
      <c r="E54" s="52"/>
      <c r="F54" s="54"/>
      <c r="G54" s="54"/>
      <c r="H54" s="19">
        <f t="shared" si="2"/>
        <v>0</v>
      </c>
      <c r="I54" s="19"/>
      <c r="J54" s="301"/>
      <c r="K54" s="302" t="s">
        <v>152</v>
      </c>
      <c r="L54" s="302" t="s">
        <v>152</v>
      </c>
      <c r="M54" s="302" t="s">
        <v>152</v>
      </c>
      <c r="N54" s="302" t="s">
        <v>152</v>
      </c>
      <c r="O54" s="17"/>
    </row>
    <row r="55" spans="1:15" s="46" customFormat="1" ht="13.5" customHeight="1">
      <c r="A55" s="846" t="s">
        <v>7</v>
      </c>
      <c r="B55" s="22"/>
      <c r="C55" s="841" t="s">
        <v>22</v>
      </c>
      <c r="D55" s="22" t="s">
        <v>157</v>
      </c>
      <c r="E55" s="22" t="s">
        <v>188</v>
      </c>
      <c r="F55" s="841" t="s">
        <v>194</v>
      </c>
      <c r="G55" s="22" t="s">
        <v>195</v>
      </c>
      <c r="H55" s="19">
        <f t="shared" si="2"/>
        <v>30200</v>
      </c>
      <c r="I55" s="97">
        <v>30200</v>
      </c>
      <c r="J55" s="301"/>
      <c r="K55" s="302" t="s">
        <v>152</v>
      </c>
      <c r="L55" s="302" t="s">
        <v>152</v>
      </c>
      <c r="M55" s="302" t="s">
        <v>152</v>
      </c>
      <c r="N55" s="302" t="s">
        <v>152</v>
      </c>
      <c r="O55" s="17" t="s">
        <v>152</v>
      </c>
    </row>
    <row r="56" spans="1:15" s="46" customFormat="1" ht="12.75" customHeight="1" hidden="1">
      <c r="A56" s="866"/>
      <c r="B56" s="22"/>
      <c r="C56" s="858"/>
      <c r="D56" s="30"/>
      <c r="E56" s="22"/>
      <c r="F56" s="858"/>
      <c r="G56" s="22" t="s">
        <v>195</v>
      </c>
      <c r="H56" s="19">
        <f t="shared" si="2"/>
        <v>0</v>
      </c>
      <c r="I56" s="19"/>
      <c r="J56" s="301"/>
      <c r="K56" s="302" t="s">
        <v>152</v>
      </c>
      <c r="L56" s="302" t="s">
        <v>152</v>
      </c>
      <c r="M56" s="302" t="s">
        <v>152</v>
      </c>
      <c r="N56" s="302" t="s">
        <v>152</v>
      </c>
      <c r="O56" s="17" t="s">
        <v>152</v>
      </c>
    </row>
    <row r="57" spans="1:15" s="46" customFormat="1" ht="12.75" customHeight="1" hidden="1">
      <c r="A57" s="866"/>
      <c r="B57" s="22"/>
      <c r="C57" s="858"/>
      <c r="D57" s="30"/>
      <c r="E57" s="22"/>
      <c r="F57" s="858"/>
      <c r="G57" s="22"/>
      <c r="H57" s="19">
        <f t="shared" si="2"/>
        <v>0</v>
      </c>
      <c r="I57" s="19"/>
      <c r="J57" s="301"/>
      <c r="K57" s="302" t="s">
        <v>152</v>
      </c>
      <c r="L57" s="302" t="s">
        <v>152</v>
      </c>
      <c r="M57" s="302" t="s">
        <v>152</v>
      </c>
      <c r="N57" s="302" t="s">
        <v>152</v>
      </c>
      <c r="O57" s="17" t="s">
        <v>152</v>
      </c>
    </row>
    <row r="58" spans="1:15" s="46" customFormat="1" ht="12.75" customHeight="1" hidden="1">
      <c r="A58" s="866"/>
      <c r="B58" s="22"/>
      <c r="C58" s="858"/>
      <c r="D58" s="30"/>
      <c r="E58" s="22"/>
      <c r="F58" s="858"/>
      <c r="G58" s="22"/>
      <c r="H58" s="19">
        <f t="shared" si="2"/>
        <v>0</v>
      </c>
      <c r="I58" s="19"/>
      <c r="J58" s="301"/>
      <c r="K58" s="302" t="s">
        <v>152</v>
      </c>
      <c r="L58" s="302" t="s">
        <v>152</v>
      </c>
      <c r="M58" s="302" t="s">
        <v>152</v>
      </c>
      <c r="N58" s="302" t="s">
        <v>152</v>
      </c>
      <c r="O58" s="17" t="s">
        <v>152</v>
      </c>
    </row>
    <row r="59" spans="1:15" s="46" customFormat="1" ht="12.75" customHeight="1" hidden="1">
      <c r="A59" s="866"/>
      <c r="B59" s="22"/>
      <c r="C59" s="858"/>
      <c r="D59" s="30"/>
      <c r="E59" s="22"/>
      <c r="F59" s="858"/>
      <c r="G59" s="22"/>
      <c r="H59" s="19">
        <f t="shared" si="2"/>
        <v>0</v>
      </c>
      <c r="I59" s="19"/>
      <c r="J59" s="301"/>
      <c r="K59" s="302" t="s">
        <v>152</v>
      </c>
      <c r="L59" s="302" t="s">
        <v>152</v>
      </c>
      <c r="M59" s="302" t="s">
        <v>152</v>
      </c>
      <c r="N59" s="302" t="s">
        <v>152</v>
      </c>
      <c r="O59" s="17" t="s">
        <v>152</v>
      </c>
    </row>
    <row r="60" spans="1:15" s="46" customFormat="1" ht="12.75" customHeight="1">
      <c r="A60" s="847"/>
      <c r="B60" s="22"/>
      <c r="C60" s="842"/>
      <c r="D60" s="29">
        <v>14130030000000000</v>
      </c>
      <c r="E60" s="22" t="s">
        <v>188</v>
      </c>
      <c r="F60" s="842"/>
      <c r="G60" s="22" t="s">
        <v>195</v>
      </c>
      <c r="H60" s="19">
        <f t="shared" si="2"/>
        <v>30097</v>
      </c>
      <c r="I60" s="97">
        <f>19300+10797</f>
        <v>30097</v>
      </c>
      <c r="J60" s="301"/>
      <c r="K60" s="302" t="s">
        <v>152</v>
      </c>
      <c r="L60" s="302"/>
      <c r="M60" s="302"/>
      <c r="N60" s="302" t="s">
        <v>152</v>
      </c>
      <c r="O60" s="17"/>
    </row>
    <row r="61" spans="1:15" s="46" customFormat="1" ht="12.75" customHeight="1">
      <c r="A61" s="31" t="s">
        <v>8</v>
      </c>
      <c r="B61" s="22"/>
      <c r="C61" s="17" t="s">
        <v>22</v>
      </c>
      <c r="D61" s="22" t="s">
        <v>157</v>
      </c>
      <c r="E61" s="23" t="s">
        <v>188</v>
      </c>
      <c r="F61" s="24" t="s">
        <v>209</v>
      </c>
      <c r="G61" s="23" t="s">
        <v>195</v>
      </c>
      <c r="H61" s="19">
        <f t="shared" si="2"/>
        <v>93500</v>
      </c>
      <c r="I61" s="19">
        <f>120000-26500</f>
        <v>93500</v>
      </c>
      <c r="J61" s="301"/>
      <c r="K61" s="302" t="s">
        <v>152</v>
      </c>
      <c r="L61" s="302"/>
      <c r="M61" s="302"/>
      <c r="N61" s="302" t="s">
        <v>152</v>
      </c>
      <c r="O61" s="17"/>
    </row>
    <row r="62" spans="1:15" s="46" customFormat="1" ht="12.75">
      <c r="A62" s="855" t="s">
        <v>12</v>
      </c>
      <c r="B62" s="22"/>
      <c r="C62" s="841" t="s">
        <v>22</v>
      </c>
      <c r="D62" s="22" t="s">
        <v>157</v>
      </c>
      <c r="E62" s="841" t="s">
        <v>188</v>
      </c>
      <c r="F62" s="841" t="s">
        <v>196</v>
      </c>
      <c r="G62" s="841" t="s">
        <v>195</v>
      </c>
      <c r="H62" s="19">
        <f t="shared" si="2"/>
        <v>190430</v>
      </c>
      <c r="I62" s="19">
        <f>165800+26500-1870</f>
        <v>190430</v>
      </c>
      <c r="J62" s="301"/>
      <c r="K62" s="302" t="s">
        <v>152</v>
      </c>
      <c r="L62" s="302" t="s">
        <v>152</v>
      </c>
      <c r="M62" s="302" t="s">
        <v>152</v>
      </c>
      <c r="N62" s="302" t="s">
        <v>152</v>
      </c>
      <c r="O62" s="17" t="s">
        <v>152</v>
      </c>
    </row>
    <row r="63" spans="1:15" s="46" customFormat="1" ht="12.75">
      <c r="A63" s="856"/>
      <c r="B63" s="22"/>
      <c r="C63" s="842"/>
      <c r="D63" s="29">
        <v>14130030000000000</v>
      </c>
      <c r="E63" s="842"/>
      <c r="F63" s="842"/>
      <c r="G63" s="842"/>
      <c r="H63" s="19">
        <f t="shared" si="2"/>
        <v>20000</v>
      </c>
      <c r="I63" s="97">
        <v>20000</v>
      </c>
      <c r="J63" s="301"/>
      <c r="K63" s="302" t="s">
        <v>152</v>
      </c>
      <c r="L63" s="302" t="s">
        <v>152</v>
      </c>
      <c r="M63" s="302" t="s">
        <v>152</v>
      </c>
      <c r="N63" s="302" t="s">
        <v>152</v>
      </c>
      <c r="O63" s="17"/>
    </row>
    <row r="64" spans="1:15" s="46" customFormat="1" ht="12.75" hidden="1">
      <c r="A64" s="298" t="s">
        <v>13</v>
      </c>
      <c r="B64" s="296"/>
      <c r="C64" s="296"/>
      <c r="D64" s="378"/>
      <c r="E64" s="296"/>
      <c r="F64" s="296" t="s">
        <v>197</v>
      </c>
      <c r="G64" s="296" t="s">
        <v>195</v>
      </c>
      <c r="H64" s="301">
        <f t="shared" si="2"/>
        <v>0</v>
      </c>
      <c r="I64" s="301"/>
      <c r="J64" s="301"/>
      <c r="K64" s="302" t="s">
        <v>152</v>
      </c>
      <c r="L64" s="302" t="s">
        <v>152</v>
      </c>
      <c r="M64" s="302" t="s">
        <v>152</v>
      </c>
      <c r="N64" s="302" t="s">
        <v>152</v>
      </c>
      <c r="O64" s="17" t="s">
        <v>152</v>
      </c>
    </row>
    <row r="65" spans="1:15" s="46" customFormat="1" ht="12.75">
      <c r="A65" s="298" t="s">
        <v>14</v>
      </c>
      <c r="B65" s="296"/>
      <c r="C65" s="296" t="s">
        <v>22</v>
      </c>
      <c r="D65" s="377">
        <v>14130030000000000</v>
      </c>
      <c r="E65" s="296" t="s">
        <v>188</v>
      </c>
      <c r="F65" s="296" t="s">
        <v>198</v>
      </c>
      <c r="G65" s="296" t="s">
        <v>195</v>
      </c>
      <c r="H65" s="301">
        <f t="shared" si="2"/>
        <v>482464</v>
      </c>
      <c r="I65" s="383">
        <f>311800+170664</f>
        <v>482464</v>
      </c>
      <c r="J65" s="301"/>
      <c r="K65" s="302" t="s">
        <v>152</v>
      </c>
      <c r="L65" s="302" t="s">
        <v>152</v>
      </c>
      <c r="M65" s="302" t="s">
        <v>152</v>
      </c>
      <c r="N65" s="302" t="s">
        <v>152</v>
      </c>
      <c r="O65" s="17" t="s">
        <v>152</v>
      </c>
    </row>
    <row r="66" spans="1:15" s="46" customFormat="1" ht="12.75">
      <c r="A66" s="944" t="s">
        <v>340</v>
      </c>
      <c r="B66" s="296"/>
      <c r="C66" s="941" t="s">
        <v>22</v>
      </c>
      <c r="D66" s="296" t="s">
        <v>157</v>
      </c>
      <c r="E66" s="941" t="s">
        <v>188</v>
      </c>
      <c r="F66" s="941" t="s">
        <v>199</v>
      </c>
      <c r="G66" s="941" t="s">
        <v>195</v>
      </c>
      <c r="H66" s="301">
        <f t="shared" si="2"/>
        <v>14400</v>
      </c>
      <c r="I66" s="301">
        <v>14400</v>
      </c>
      <c r="J66" s="301"/>
      <c r="K66" s="302" t="s">
        <v>152</v>
      </c>
      <c r="L66" s="302" t="s">
        <v>152</v>
      </c>
      <c r="M66" s="302" t="s">
        <v>152</v>
      </c>
      <c r="N66" s="302" t="s">
        <v>152</v>
      </c>
      <c r="O66" s="17"/>
    </row>
    <row r="67" spans="1:15" s="46" customFormat="1" ht="12.75">
      <c r="A67" s="946"/>
      <c r="B67" s="296"/>
      <c r="C67" s="943"/>
      <c r="D67" s="377">
        <v>14130030000000000</v>
      </c>
      <c r="E67" s="943"/>
      <c r="F67" s="943"/>
      <c r="G67" s="943"/>
      <c r="H67" s="301">
        <f t="shared" si="2"/>
        <v>50000</v>
      </c>
      <c r="I67" s="383">
        <v>50000</v>
      </c>
      <c r="J67" s="301"/>
      <c r="K67" s="302" t="s">
        <v>152</v>
      </c>
      <c r="L67" s="302" t="s">
        <v>152</v>
      </c>
      <c r="M67" s="302" t="s">
        <v>152</v>
      </c>
      <c r="N67" s="302" t="s">
        <v>152</v>
      </c>
      <c r="O67" s="17" t="s">
        <v>152</v>
      </c>
    </row>
    <row r="68" spans="1:15" s="46" customFormat="1" ht="27.75" customHeight="1">
      <c r="A68" s="839" t="s">
        <v>341</v>
      </c>
      <c r="B68" s="840"/>
      <c r="C68" s="48" t="s">
        <v>24</v>
      </c>
      <c r="D68" s="12"/>
      <c r="E68" s="48"/>
      <c r="F68" s="12"/>
      <c r="G68" s="12"/>
      <c r="H68" s="75">
        <f>I68</f>
        <v>3575100</v>
      </c>
      <c r="I68" s="75">
        <f>I69+I70+I71+I72+I73+I74+I75+I77</f>
        <v>3575100</v>
      </c>
      <c r="J68" s="14"/>
      <c r="K68" s="15" t="s">
        <v>187</v>
      </c>
      <c r="L68" s="15"/>
      <c r="M68" s="15"/>
      <c r="N68" s="15" t="s">
        <v>187</v>
      </c>
      <c r="O68" s="50"/>
    </row>
    <row r="69" spans="1:15" s="46" customFormat="1" ht="15" customHeight="1">
      <c r="A69" s="40" t="s">
        <v>9</v>
      </c>
      <c r="B69" s="22"/>
      <c r="C69" s="22" t="s">
        <v>24</v>
      </c>
      <c r="D69" s="22" t="s">
        <v>157</v>
      </c>
      <c r="E69" s="22" t="s">
        <v>188</v>
      </c>
      <c r="F69" s="22" t="s">
        <v>201</v>
      </c>
      <c r="G69" s="22" t="s">
        <v>195</v>
      </c>
      <c r="H69" s="19">
        <f>I69</f>
        <v>791042.76</v>
      </c>
      <c r="I69" s="19">
        <f>786300+4742.76</f>
        <v>791042.76</v>
      </c>
      <c r="J69" s="301"/>
      <c r="K69" s="302" t="s">
        <v>152</v>
      </c>
      <c r="L69" s="302" t="s">
        <v>152</v>
      </c>
      <c r="M69" s="302" t="s">
        <v>152</v>
      </c>
      <c r="N69" s="302" t="s">
        <v>152</v>
      </c>
      <c r="O69" s="17" t="s">
        <v>152</v>
      </c>
    </row>
    <row r="70" spans="1:15" s="46" customFormat="1" ht="11.25" customHeight="1">
      <c r="A70" s="846" t="s">
        <v>11</v>
      </c>
      <c r="B70" s="22"/>
      <c r="C70" s="841" t="s">
        <v>24</v>
      </c>
      <c r="D70" s="22" t="s">
        <v>157</v>
      </c>
      <c r="E70" s="841" t="s">
        <v>188</v>
      </c>
      <c r="F70" s="841" t="s">
        <v>202</v>
      </c>
      <c r="G70" s="841" t="s">
        <v>195</v>
      </c>
      <c r="H70" s="19">
        <f aca="true" t="shared" si="3" ref="H70:H77">I70</f>
        <v>157500</v>
      </c>
      <c r="I70" s="19">
        <v>157500</v>
      </c>
      <c r="J70" s="301"/>
      <c r="K70" s="302" t="s">
        <v>152</v>
      </c>
      <c r="L70" s="302" t="s">
        <v>152</v>
      </c>
      <c r="M70" s="302" t="s">
        <v>152</v>
      </c>
      <c r="N70" s="302" t="s">
        <v>152</v>
      </c>
      <c r="O70" s="17" t="s">
        <v>152</v>
      </c>
    </row>
    <row r="71" spans="1:15" s="46" customFormat="1" ht="12.75">
      <c r="A71" s="847"/>
      <c r="B71" s="22"/>
      <c r="C71" s="842"/>
      <c r="D71" s="29">
        <v>14130030000000000</v>
      </c>
      <c r="E71" s="842"/>
      <c r="F71" s="842"/>
      <c r="G71" s="842"/>
      <c r="H71" s="19">
        <f t="shared" si="3"/>
        <v>1944000</v>
      </c>
      <c r="I71" s="19">
        <f>1900000+44000</f>
        <v>1944000</v>
      </c>
      <c r="J71" s="301"/>
      <c r="K71" s="302" t="s">
        <v>152</v>
      </c>
      <c r="L71" s="302"/>
      <c r="M71" s="302"/>
      <c r="N71" s="302" t="s">
        <v>152</v>
      </c>
      <c r="O71" s="17"/>
    </row>
    <row r="72" spans="1:15" s="46" customFormat="1" ht="12.75">
      <c r="A72" s="846" t="s">
        <v>12</v>
      </c>
      <c r="B72" s="22"/>
      <c r="C72" s="841" t="s">
        <v>24</v>
      </c>
      <c r="D72" s="22" t="s">
        <v>157</v>
      </c>
      <c r="E72" s="841" t="s">
        <v>188</v>
      </c>
      <c r="F72" s="841" t="s">
        <v>196</v>
      </c>
      <c r="G72" s="841" t="s">
        <v>195</v>
      </c>
      <c r="H72" s="19">
        <f t="shared" si="3"/>
        <v>89257.24</v>
      </c>
      <c r="I72" s="19">
        <f>94000-4742.76</f>
        <v>89257.24</v>
      </c>
      <c r="J72" s="19"/>
      <c r="K72" s="26" t="s">
        <v>152</v>
      </c>
      <c r="L72" s="26" t="s">
        <v>152</v>
      </c>
      <c r="M72" s="26" t="s">
        <v>152</v>
      </c>
      <c r="N72" s="26" t="s">
        <v>152</v>
      </c>
      <c r="O72" s="17" t="s">
        <v>152</v>
      </c>
    </row>
    <row r="73" spans="1:15" s="46" customFormat="1" ht="12.75">
      <c r="A73" s="847"/>
      <c r="B73" s="22"/>
      <c r="C73" s="842"/>
      <c r="D73" s="29">
        <v>14130030000000000</v>
      </c>
      <c r="E73" s="842"/>
      <c r="F73" s="842"/>
      <c r="G73" s="842"/>
      <c r="H73" s="19">
        <f t="shared" si="3"/>
        <v>496200</v>
      </c>
      <c r="I73" s="19">
        <v>496200</v>
      </c>
      <c r="J73" s="19"/>
      <c r="K73" s="26" t="s">
        <v>152</v>
      </c>
      <c r="L73" s="26"/>
      <c r="M73" s="26"/>
      <c r="N73" s="26" t="s">
        <v>152</v>
      </c>
      <c r="O73" s="17"/>
    </row>
    <row r="74" spans="1:15" s="46" customFormat="1" ht="12.75">
      <c r="A74" s="40" t="s">
        <v>13</v>
      </c>
      <c r="B74" s="22"/>
      <c r="C74" s="22" t="s">
        <v>24</v>
      </c>
      <c r="D74" s="22" t="s">
        <v>157</v>
      </c>
      <c r="E74" s="22" t="s">
        <v>188</v>
      </c>
      <c r="F74" s="22" t="s">
        <v>397</v>
      </c>
      <c r="G74" s="22" t="s">
        <v>203</v>
      </c>
      <c r="H74" s="19">
        <f t="shared" si="3"/>
        <v>55400</v>
      </c>
      <c r="I74" s="19">
        <v>55400</v>
      </c>
      <c r="J74" s="19"/>
      <c r="K74" s="26" t="s">
        <v>152</v>
      </c>
      <c r="L74" s="26" t="s">
        <v>152</v>
      </c>
      <c r="M74" s="26" t="s">
        <v>152</v>
      </c>
      <c r="N74" s="26" t="s">
        <v>152</v>
      </c>
      <c r="O74" s="17" t="s">
        <v>152</v>
      </c>
    </row>
    <row r="75" spans="1:15" s="46" customFormat="1" ht="12.75">
      <c r="A75" s="40" t="s">
        <v>13</v>
      </c>
      <c r="B75" s="22"/>
      <c r="C75" s="22" t="s">
        <v>24</v>
      </c>
      <c r="D75" s="22" t="s">
        <v>157</v>
      </c>
      <c r="E75" s="22" t="s">
        <v>188</v>
      </c>
      <c r="F75" s="22" t="s">
        <v>197</v>
      </c>
      <c r="G75" s="22" t="s">
        <v>204</v>
      </c>
      <c r="H75" s="19">
        <f t="shared" si="3"/>
        <v>1700</v>
      </c>
      <c r="I75" s="312">
        <v>1700</v>
      </c>
      <c r="J75" s="19"/>
      <c r="K75" s="26" t="s">
        <v>152</v>
      </c>
      <c r="L75" s="26" t="s">
        <v>152</v>
      </c>
      <c r="M75" s="26" t="s">
        <v>152</v>
      </c>
      <c r="N75" s="26" t="s">
        <v>152</v>
      </c>
      <c r="O75" s="17" t="s">
        <v>152</v>
      </c>
    </row>
    <row r="76" spans="1:15" s="46" customFormat="1" ht="12.75" hidden="1">
      <c r="A76" s="40" t="s">
        <v>14</v>
      </c>
      <c r="B76" s="22"/>
      <c r="C76" s="22" t="s">
        <v>24</v>
      </c>
      <c r="D76" s="22" t="s">
        <v>157</v>
      </c>
      <c r="E76" s="22" t="s">
        <v>205</v>
      </c>
      <c r="F76" s="22" t="s">
        <v>198</v>
      </c>
      <c r="G76" s="22" t="s">
        <v>195</v>
      </c>
      <c r="H76" s="19">
        <f t="shared" si="3"/>
        <v>0</v>
      </c>
      <c r="I76" s="19"/>
      <c r="J76" s="19"/>
      <c r="K76" s="26" t="s">
        <v>152</v>
      </c>
      <c r="L76" s="26" t="s">
        <v>152</v>
      </c>
      <c r="M76" s="26" t="s">
        <v>152</v>
      </c>
      <c r="N76" s="26" t="s">
        <v>152</v>
      </c>
      <c r="O76" s="17" t="s">
        <v>152</v>
      </c>
    </row>
    <row r="77" spans="1:15" s="46" customFormat="1" ht="12.75">
      <c r="A77" s="40" t="s">
        <v>340</v>
      </c>
      <c r="B77" s="22"/>
      <c r="C77" s="22" t="s">
        <v>24</v>
      </c>
      <c r="D77" s="22" t="s">
        <v>157</v>
      </c>
      <c r="E77" s="22" t="s">
        <v>188</v>
      </c>
      <c r="F77" s="22" t="s">
        <v>199</v>
      </c>
      <c r="G77" s="22" t="s">
        <v>195</v>
      </c>
      <c r="H77" s="19">
        <f t="shared" si="3"/>
        <v>40000</v>
      </c>
      <c r="I77" s="19">
        <v>40000</v>
      </c>
      <c r="J77" s="19"/>
      <c r="K77" s="26" t="s">
        <v>152</v>
      </c>
      <c r="L77" s="26" t="s">
        <v>152</v>
      </c>
      <c r="M77" s="26" t="s">
        <v>152</v>
      </c>
      <c r="N77" s="26" t="s">
        <v>152</v>
      </c>
      <c r="O77" s="17" t="s">
        <v>152</v>
      </c>
    </row>
    <row r="78" spans="1:15" s="46" customFormat="1" ht="13.5">
      <c r="A78" s="839" t="s">
        <v>206</v>
      </c>
      <c r="B78" s="840"/>
      <c r="C78" s="48" t="s">
        <v>25</v>
      </c>
      <c r="D78" s="12"/>
      <c r="E78" s="48"/>
      <c r="F78" s="12"/>
      <c r="G78" s="12"/>
      <c r="H78" s="75">
        <f>K78</f>
        <v>839300</v>
      </c>
      <c r="I78" s="238"/>
      <c r="J78" s="75"/>
      <c r="K78" s="75">
        <f>K81</f>
        <v>839300</v>
      </c>
      <c r="L78" s="14"/>
      <c r="M78" s="14"/>
      <c r="N78" s="15" t="s">
        <v>187</v>
      </c>
      <c r="O78" s="50"/>
    </row>
    <row r="79" spans="1:15" s="46" customFormat="1" ht="12.75" hidden="1">
      <c r="A79" s="40" t="s">
        <v>4</v>
      </c>
      <c r="B79" s="22"/>
      <c r="C79" s="22"/>
      <c r="D79" s="22"/>
      <c r="E79" s="22"/>
      <c r="F79" s="22" t="s">
        <v>179</v>
      </c>
      <c r="G79" s="22" t="s">
        <v>189</v>
      </c>
      <c r="H79" s="19">
        <f>I79</f>
        <v>0</v>
      </c>
      <c r="I79" s="19"/>
      <c r="J79" s="19"/>
      <c r="K79" s="35" t="s">
        <v>152</v>
      </c>
      <c r="L79" s="26" t="s">
        <v>152</v>
      </c>
      <c r="M79" s="26" t="s">
        <v>152</v>
      </c>
      <c r="N79" s="26" t="s">
        <v>152</v>
      </c>
      <c r="O79" s="17" t="s">
        <v>152</v>
      </c>
    </row>
    <row r="80" spans="1:15" s="46" customFormat="1" ht="12.75" hidden="1">
      <c r="A80" s="40" t="s">
        <v>5</v>
      </c>
      <c r="B80" s="22"/>
      <c r="C80" s="22"/>
      <c r="D80" s="22"/>
      <c r="E80" s="22"/>
      <c r="F80" s="22"/>
      <c r="G80" s="22"/>
      <c r="H80" s="19">
        <f>I80</f>
        <v>0</v>
      </c>
      <c r="I80" s="19"/>
      <c r="J80" s="19"/>
      <c r="K80" s="35" t="s">
        <v>152</v>
      </c>
      <c r="L80" s="26" t="s">
        <v>152</v>
      </c>
      <c r="M80" s="26" t="s">
        <v>152</v>
      </c>
      <c r="N80" s="26" t="s">
        <v>152</v>
      </c>
      <c r="O80" s="17" t="s">
        <v>152</v>
      </c>
    </row>
    <row r="81" spans="1:15" s="46" customFormat="1" ht="13.5">
      <c r="A81" s="40" t="s">
        <v>12</v>
      </c>
      <c r="B81" s="22"/>
      <c r="C81" s="72" t="s">
        <v>25</v>
      </c>
      <c r="D81" s="22" t="s">
        <v>169</v>
      </c>
      <c r="E81" s="22" t="s">
        <v>207</v>
      </c>
      <c r="F81" s="22" t="s">
        <v>196</v>
      </c>
      <c r="G81" s="22" t="s">
        <v>195</v>
      </c>
      <c r="H81" s="19">
        <f aca="true" t="shared" si="4" ref="H81:H91">K81</f>
        <v>839300</v>
      </c>
      <c r="I81" s="26" t="s">
        <v>152</v>
      </c>
      <c r="J81" s="19"/>
      <c r="K81" s="35">
        <v>839300</v>
      </c>
      <c r="L81" s="26" t="s">
        <v>152</v>
      </c>
      <c r="M81" s="26" t="s">
        <v>152</v>
      </c>
      <c r="N81" s="26" t="s">
        <v>152</v>
      </c>
      <c r="O81" s="17" t="s">
        <v>152</v>
      </c>
    </row>
    <row r="82" spans="1:15" s="46" customFormat="1" ht="18.75" customHeight="1" hidden="1">
      <c r="A82" s="844" t="s">
        <v>208</v>
      </c>
      <c r="B82" s="845"/>
      <c r="C82" s="48" t="s">
        <v>26</v>
      </c>
      <c r="D82" s="12"/>
      <c r="E82" s="12"/>
      <c r="F82" s="12"/>
      <c r="G82" s="12"/>
      <c r="H82" s="14">
        <f t="shared" si="4"/>
        <v>0</v>
      </c>
      <c r="I82" s="55"/>
      <c r="J82" s="14"/>
      <c r="K82" s="257">
        <f>K83</f>
        <v>0</v>
      </c>
      <c r="L82" s="55"/>
      <c r="M82" s="55"/>
      <c r="N82" s="55"/>
      <c r="O82" s="17"/>
    </row>
    <row r="83" spans="1:15" s="46" customFormat="1" ht="13.5" customHeight="1" hidden="1">
      <c r="A83" s="40" t="s">
        <v>12</v>
      </c>
      <c r="B83" s="71"/>
      <c r="C83" s="72" t="s">
        <v>26</v>
      </c>
      <c r="D83" s="22" t="s">
        <v>157</v>
      </c>
      <c r="E83" s="22" t="s">
        <v>188</v>
      </c>
      <c r="F83" s="22" t="s">
        <v>196</v>
      </c>
      <c r="G83" s="22" t="s">
        <v>195</v>
      </c>
      <c r="H83" s="19">
        <f t="shared" si="4"/>
        <v>0</v>
      </c>
      <c r="I83" s="26" t="s">
        <v>152</v>
      </c>
      <c r="J83" s="19"/>
      <c r="K83" s="35"/>
      <c r="L83" s="26"/>
      <c r="M83" s="26"/>
      <c r="N83" s="26" t="s">
        <v>152</v>
      </c>
      <c r="O83" s="17"/>
    </row>
    <row r="84" spans="1:15" s="46" customFormat="1" ht="26.25" customHeight="1">
      <c r="A84" s="69" t="s">
        <v>342</v>
      </c>
      <c r="B84" s="248"/>
      <c r="C84" s="48" t="s">
        <v>59</v>
      </c>
      <c r="D84" s="12"/>
      <c r="E84" s="12"/>
      <c r="F84" s="12"/>
      <c r="G84" s="12"/>
      <c r="H84" s="75">
        <f t="shared" si="4"/>
        <v>244000</v>
      </c>
      <c r="I84" s="76"/>
      <c r="J84" s="75"/>
      <c r="K84" s="259">
        <f>K85</f>
        <v>244000</v>
      </c>
      <c r="L84" s="55"/>
      <c r="M84" s="55"/>
      <c r="N84" s="55"/>
      <c r="O84" s="17"/>
    </row>
    <row r="85" spans="1:15" s="46" customFormat="1" ht="12.75">
      <c r="A85" s="298" t="s">
        <v>12</v>
      </c>
      <c r="B85" s="306"/>
      <c r="C85" s="296" t="s">
        <v>59</v>
      </c>
      <c r="D85" s="296" t="s">
        <v>157</v>
      </c>
      <c r="E85" s="296" t="s">
        <v>240</v>
      </c>
      <c r="F85" s="296" t="s">
        <v>196</v>
      </c>
      <c r="G85" s="296" t="s">
        <v>195</v>
      </c>
      <c r="H85" s="301">
        <f t="shared" si="4"/>
        <v>244000</v>
      </c>
      <c r="I85" s="302" t="s">
        <v>152</v>
      </c>
      <c r="J85" s="301"/>
      <c r="K85" s="307">
        <f>24000+220000</f>
        <v>244000</v>
      </c>
      <c r="L85" s="302"/>
      <c r="M85" s="302"/>
      <c r="N85" s="302" t="s">
        <v>152</v>
      </c>
      <c r="O85" s="17"/>
    </row>
    <row r="86" spans="1:15" s="46" customFormat="1" ht="54.75" customHeight="1">
      <c r="A86" s="839" t="s">
        <v>420</v>
      </c>
      <c r="B86" s="840"/>
      <c r="C86" s="48" t="s">
        <v>414</v>
      </c>
      <c r="D86" s="12"/>
      <c r="E86" s="12"/>
      <c r="F86" s="12"/>
      <c r="G86" s="12"/>
      <c r="H86" s="75">
        <f t="shared" si="4"/>
        <v>150000</v>
      </c>
      <c r="I86" s="55" t="s">
        <v>152</v>
      </c>
      <c r="J86" s="14"/>
      <c r="K86" s="75">
        <f>SUM(K87:K91)</f>
        <v>150000</v>
      </c>
      <c r="L86" s="55"/>
      <c r="M86" s="55"/>
      <c r="N86" s="55" t="s">
        <v>152</v>
      </c>
      <c r="O86" s="17"/>
    </row>
    <row r="87" spans="1:15" s="46" customFormat="1" ht="12.75">
      <c r="A87" s="40" t="s">
        <v>12</v>
      </c>
      <c r="B87" s="272"/>
      <c r="C87" s="22" t="s">
        <v>380</v>
      </c>
      <c r="D87" s="22" t="s">
        <v>157</v>
      </c>
      <c r="E87" s="22" t="s">
        <v>188</v>
      </c>
      <c r="F87" s="22" t="s">
        <v>196</v>
      </c>
      <c r="G87" s="22" t="s">
        <v>195</v>
      </c>
      <c r="H87" s="19">
        <f t="shared" si="4"/>
        <v>60000</v>
      </c>
      <c r="I87" s="302" t="s">
        <v>152</v>
      </c>
      <c r="J87" s="26"/>
      <c r="K87" s="35">
        <f>100000-40000</f>
        <v>60000</v>
      </c>
      <c r="L87" s="26"/>
      <c r="M87" s="26"/>
      <c r="N87" s="302" t="s">
        <v>152</v>
      </c>
      <c r="O87" s="17"/>
    </row>
    <row r="88" spans="1:15" s="46" customFormat="1" ht="12.75">
      <c r="A88" s="298" t="s">
        <v>413</v>
      </c>
      <c r="B88" s="296"/>
      <c r="C88" s="296" t="s">
        <v>414</v>
      </c>
      <c r="D88" s="296" t="s">
        <v>415</v>
      </c>
      <c r="E88" s="296" t="s">
        <v>188</v>
      </c>
      <c r="F88" s="296" t="s">
        <v>196</v>
      </c>
      <c r="G88" s="296" t="s">
        <v>195</v>
      </c>
      <c r="H88" s="301">
        <f t="shared" si="4"/>
        <v>64800</v>
      </c>
      <c r="I88" s="302" t="s">
        <v>152</v>
      </c>
      <c r="J88" s="301"/>
      <c r="K88" s="35">
        <v>64800</v>
      </c>
      <c r="L88" s="302"/>
      <c r="M88" s="302"/>
      <c r="N88" s="302" t="s">
        <v>152</v>
      </c>
      <c r="O88" s="302" t="s">
        <v>152</v>
      </c>
    </row>
    <row r="89" spans="1:15" s="46" customFormat="1" ht="12.75">
      <c r="A89" s="298" t="s">
        <v>416</v>
      </c>
      <c r="B89" s="296"/>
      <c r="C89" s="296" t="s">
        <v>414</v>
      </c>
      <c r="D89" s="296" t="s">
        <v>417</v>
      </c>
      <c r="E89" s="296" t="s">
        <v>188</v>
      </c>
      <c r="F89" s="296" t="s">
        <v>196</v>
      </c>
      <c r="G89" s="296" t="s">
        <v>195</v>
      </c>
      <c r="H89" s="301">
        <f t="shared" si="4"/>
        <v>7200</v>
      </c>
      <c r="I89" s="302" t="s">
        <v>152</v>
      </c>
      <c r="J89" s="301"/>
      <c r="K89" s="35">
        <v>7200</v>
      </c>
      <c r="L89" s="302"/>
      <c r="M89" s="302"/>
      <c r="N89" s="302" t="s">
        <v>152</v>
      </c>
      <c r="O89" s="17"/>
    </row>
    <row r="90" spans="1:15" s="46" customFormat="1" ht="12.75">
      <c r="A90" s="298" t="s">
        <v>413</v>
      </c>
      <c r="B90" s="296"/>
      <c r="C90" s="296" t="s">
        <v>414</v>
      </c>
      <c r="D90" s="296" t="s">
        <v>418</v>
      </c>
      <c r="E90" s="296" t="s">
        <v>188</v>
      </c>
      <c r="F90" s="296" t="s">
        <v>196</v>
      </c>
      <c r="G90" s="296" t="s">
        <v>195</v>
      </c>
      <c r="H90" s="301">
        <f t="shared" si="4"/>
        <v>16200</v>
      </c>
      <c r="I90" s="302" t="s">
        <v>152</v>
      </c>
      <c r="J90" s="301"/>
      <c r="K90" s="35">
        <v>16200</v>
      </c>
      <c r="L90" s="302"/>
      <c r="M90" s="302"/>
      <c r="N90" s="302" t="s">
        <v>152</v>
      </c>
      <c r="O90" s="17"/>
    </row>
    <row r="91" spans="1:15" s="46" customFormat="1" ht="12.75">
      <c r="A91" s="298" t="s">
        <v>416</v>
      </c>
      <c r="B91" s="296"/>
      <c r="C91" s="296" t="s">
        <v>414</v>
      </c>
      <c r="D91" s="296" t="s">
        <v>419</v>
      </c>
      <c r="E91" s="296" t="s">
        <v>188</v>
      </c>
      <c r="F91" s="296" t="s">
        <v>196</v>
      </c>
      <c r="G91" s="296" t="s">
        <v>195</v>
      </c>
      <c r="H91" s="301">
        <f t="shared" si="4"/>
        <v>1800</v>
      </c>
      <c r="I91" s="302" t="s">
        <v>152</v>
      </c>
      <c r="J91" s="301"/>
      <c r="K91" s="35">
        <v>1800</v>
      </c>
      <c r="L91" s="302"/>
      <c r="M91" s="302"/>
      <c r="N91" s="302" t="s">
        <v>152</v>
      </c>
      <c r="O91" s="17"/>
    </row>
    <row r="92" spans="1:15" s="46" customFormat="1" ht="41.25" customHeight="1">
      <c r="A92" s="839" t="s">
        <v>421</v>
      </c>
      <c r="B92" s="840"/>
      <c r="C92" s="48" t="s">
        <v>96</v>
      </c>
      <c r="D92" s="78"/>
      <c r="E92" s="74"/>
      <c r="F92" s="74"/>
      <c r="G92" s="74"/>
      <c r="H92" s="75"/>
      <c r="I92" s="76"/>
      <c r="J92" s="75"/>
      <c r="K92" s="259">
        <f>SUM(K94:K99)</f>
        <v>308803.95</v>
      </c>
      <c r="L92" s="76"/>
      <c r="M92" s="76"/>
      <c r="N92" s="76"/>
      <c r="O92" s="17"/>
    </row>
    <row r="93" spans="1:15" s="46" customFormat="1" ht="12.75" hidden="1">
      <c r="A93" s="298" t="s">
        <v>11</v>
      </c>
      <c r="B93" s="296"/>
      <c r="C93" s="296" t="s">
        <v>96</v>
      </c>
      <c r="D93" s="296" t="s">
        <v>157</v>
      </c>
      <c r="E93" s="296" t="s">
        <v>422</v>
      </c>
      <c r="F93" s="296" t="s">
        <v>202</v>
      </c>
      <c r="G93" s="296" t="s">
        <v>195</v>
      </c>
      <c r="H93" s="301">
        <f aca="true" t="shared" si="5" ref="H93:H99">K93</f>
        <v>0</v>
      </c>
      <c r="I93" s="302" t="s">
        <v>152</v>
      </c>
      <c r="J93" s="303"/>
      <c r="K93" s="307"/>
      <c r="L93" s="303"/>
      <c r="M93" s="301"/>
      <c r="N93" s="302" t="s">
        <v>152</v>
      </c>
      <c r="O93" s="17"/>
    </row>
    <row r="94" spans="1:15" s="46" customFormat="1" ht="12.75">
      <c r="A94" s="920" t="s">
        <v>12</v>
      </c>
      <c r="B94" s="296"/>
      <c r="C94" s="922" t="s">
        <v>96</v>
      </c>
      <c r="D94" s="296" t="s">
        <v>157</v>
      </c>
      <c r="E94" s="922" t="s">
        <v>422</v>
      </c>
      <c r="F94" s="922" t="s">
        <v>196</v>
      </c>
      <c r="G94" s="922" t="s">
        <v>195</v>
      </c>
      <c r="H94" s="301">
        <f t="shared" si="5"/>
        <v>190197</v>
      </c>
      <c r="I94" s="302" t="s">
        <v>152</v>
      </c>
      <c r="J94" s="302"/>
      <c r="K94" s="35">
        <f>175547+14650</f>
        <v>190197</v>
      </c>
      <c r="L94" s="302"/>
      <c r="M94" s="302"/>
      <c r="N94" s="302" t="s">
        <v>152</v>
      </c>
      <c r="O94" s="17"/>
    </row>
    <row r="95" spans="1:15" s="46" customFormat="1" ht="12.75">
      <c r="A95" s="925"/>
      <c r="B95" s="296"/>
      <c r="C95" s="923"/>
      <c r="D95" s="296" t="s">
        <v>423</v>
      </c>
      <c r="E95" s="923"/>
      <c r="F95" s="923"/>
      <c r="G95" s="923"/>
      <c r="H95" s="301">
        <f t="shared" si="5"/>
        <v>106746.25</v>
      </c>
      <c r="I95" s="302" t="s">
        <v>152</v>
      </c>
      <c r="J95" s="302"/>
      <c r="K95" s="35">
        <v>106746.25</v>
      </c>
      <c r="L95" s="302"/>
      <c r="M95" s="302"/>
      <c r="N95" s="302" t="s">
        <v>152</v>
      </c>
      <c r="O95" s="17"/>
    </row>
    <row r="96" spans="1:15" s="46" customFormat="1" ht="12.75">
      <c r="A96" s="921"/>
      <c r="B96" s="296"/>
      <c r="C96" s="924"/>
      <c r="D96" s="296" t="s">
        <v>348</v>
      </c>
      <c r="E96" s="924"/>
      <c r="F96" s="924"/>
      <c r="G96" s="924"/>
      <c r="H96" s="301">
        <f t="shared" si="5"/>
        <v>7116.8</v>
      </c>
      <c r="I96" s="302"/>
      <c r="J96" s="302"/>
      <c r="K96" s="35">
        <v>7116.8</v>
      </c>
      <c r="L96" s="302"/>
      <c r="M96" s="302"/>
      <c r="N96" s="302"/>
      <c r="O96" s="17"/>
    </row>
    <row r="97" spans="1:15" s="46" customFormat="1" ht="25.5" hidden="1">
      <c r="A97" s="298" t="s">
        <v>424</v>
      </c>
      <c r="B97" s="296"/>
      <c r="C97" s="296" t="s">
        <v>96</v>
      </c>
      <c r="D97" s="296" t="s">
        <v>157</v>
      </c>
      <c r="E97" s="296" t="s">
        <v>422</v>
      </c>
      <c r="F97" s="296" t="s">
        <v>198</v>
      </c>
      <c r="G97" s="296" t="s">
        <v>195</v>
      </c>
      <c r="H97" s="301">
        <f>K97</f>
        <v>0</v>
      </c>
      <c r="I97" s="302" t="s">
        <v>152</v>
      </c>
      <c r="J97" s="302"/>
      <c r="K97" s="35"/>
      <c r="L97" s="302"/>
      <c r="M97" s="302"/>
      <c r="N97" s="302" t="s">
        <v>152</v>
      </c>
      <c r="O97" s="17"/>
    </row>
    <row r="98" spans="1:15" s="46" customFormat="1" ht="12.75" hidden="1">
      <c r="A98" s="920" t="s">
        <v>425</v>
      </c>
      <c r="B98" s="296"/>
      <c r="C98" s="922" t="s">
        <v>96</v>
      </c>
      <c r="D98" s="296" t="s">
        <v>157</v>
      </c>
      <c r="E98" s="922" t="s">
        <v>422</v>
      </c>
      <c r="F98" s="922" t="s">
        <v>199</v>
      </c>
      <c r="G98" s="922" t="s">
        <v>195</v>
      </c>
      <c r="H98" s="301">
        <f t="shared" si="5"/>
        <v>0</v>
      </c>
      <c r="I98" s="302" t="s">
        <v>152</v>
      </c>
      <c r="J98" s="302"/>
      <c r="K98" s="35"/>
      <c r="L98" s="302"/>
      <c r="M98" s="302"/>
      <c r="N98" s="302" t="s">
        <v>152</v>
      </c>
      <c r="O98" s="17"/>
    </row>
    <row r="99" spans="1:15" s="46" customFormat="1" ht="12.75">
      <c r="A99" s="921"/>
      <c r="B99" s="296"/>
      <c r="C99" s="924"/>
      <c r="D99" s="296" t="s">
        <v>348</v>
      </c>
      <c r="E99" s="924"/>
      <c r="F99" s="924"/>
      <c r="G99" s="924"/>
      <c r="H99" s="301">
        <f t="shared" si="5"/>
        <v>4743.9</v>
      </c>
      <c r="I99" s="302" t="s">
        <v>152</v>
      </c>
      <c r="J99" s="302"/>
      <c r="K99" s="35">
        <v>4743.9</v>
      </c>
      <c r="L99" s="302"/>
      <c r="M99" s="302"/>
      <c r="N99" s="302" t="s">
        <v>152</v>
      </c>
      <c r="O99" s="17"/>
    </row>
    <row r="100" spans="1:15" s="46" customFormat="1" ht="15" customHeight="1">
      <c r="A100" s="839" t="s">
        <v>412</v>
      </c>
      <c r="B100" s="840"/>
      <c r="C100" s="48" t="s">
        <v>272</v>
      </c>
      <c r="D100" s="82"/>
      <c r="E100" s="12"/>
      <c r="F100" s="12"/>
      <c r="G100" s="12"/>
      <c r="H100" s="14"/>
      <c r="I100" s="55"/>
      <c r="J100" s="14"/>
      <c r="K100" s="259">
        <f>K101+K102</f>
        <v>350000</v>
      </c>
      <c r="L100" s="55"/>
      <c r="M100" s="55"/>
      <c r="N100" s="55"/>
      <c r="O100" s="17"/>
    </row>
    <row r="101" spans="1:15" s="46" customFormat="1" ht="15" customHeight="1">
      <c r="A101" s="40" t="s">
        <v>11</v>
      </c>
      <c r="B101" s="71"/>
      <c r="C101" s="72" t="s">
        <v>272</v>
      </c>
      <c r="D101" s="17" t="s">
        <v>268</v>
      </c>
      <c r="E101" s="22" t="s">
        <v>250</v>
      </c>
      <c r="F101" s="85">
        <v>225</v>
      </c>
      <c r="G101" s="22" t="s">
        <v>195</v>
      </c>
      <c r="H101" s="20" t="s">
        <v>152</v>
      </c>
      <c r="I101" s="26" t="s">
        <v>152</v>
      </c>
      <c r="J101" s="19"/>
      <c r="K101" s="35">
        <v>350000</v>
      </c>
      <c r="L101" s="26"/>
      <c r="M101" s="26"/>
      <c r="N101" s="26" t="s">
        <v>152</v>
      </c>
      <c r="O101" s="17"/>
    </row>
    <row r="102" spans="1:15" s="46" customFormat="1" ht="13.5" hidden="1">
      <c r="A102" s="86" t="s">
        <v>14</v>
      </c>
      <c r="B102" s="71"/>
      <c r="C102" s="72" t="s">
        <v>272</v>
      </c>
      <c r="D102" s="17" t="s">
        <v>268</v>
      </c>
      <c r="E102" s="22" t="s">
        <v>250</v>
      </c>
      <c r="F102" s="22" t="s">
        <v>198</v>
      </c>
      <c r="G102" s="22" t="s">
        <v>195</v>
      </c>
      <c r="H102" s="19"/>
      <c r="I102" s="26"/>
      <c r="J102" s="19"/>
      <c r="K102" s="35"/>
      <c r="L102" s="26"/>
      <c r="M102" s="26"/>
      <c r="N102" s="26"/>
      <c r="O102" s="17"/>
    </row>
    <row r="103" spans="1:15" s="46" customFormat="1" ht="15" customHeight="1" hidden="1">
      <c r="A103" s="839" t="s">
        <v>301</v>
      </c>
      <c r="B103" s="840"/>
      <c r="C103" s="48" t="s">
        <v>27</v>
      </c>
      <c r="D103" s="82"/>
      <c r="E103" s="12"/>
      <c r="F103" s="12"/>
      <c r="G103" s="12"/>
      <c r="H103" s="14"/>
      <c r="I103" s="55"/>
      <c r="J103" s="14"/>
      <c r="K103" s="257">
        <f>K104</f>
        <v>0</v>
      </c>
      <c r="L103" s="55"/>
      <c r="M103" s="55"/>
      <c r="N103" s="55"/>
      <c r="O103" s="17"/>
    </row>
    <row r="104" spans="1:15" s="46" customFormat="1" ht="15" customHeight="1" hidden="1">
      <c r="A104" s="40" t="s">
        <v>302</v>
      </c>
      <c r="B104" s="22"/>
      <c r="C104" s="22" t="s">
        <v>27</v>
      </c>
      <c r="D104" s="22" t="s">
        <v>157</v>
      </c>
      <c r="E104" s="22" t="s">
        <v>188</v>
      </c>
      <c r="F104" s="22" t="s">
        <v>196</v>
      </c>
      <c r="G104" s="22" t="s">
        <v>195</v>
      </c>
      <c r="H104" s="19"/>
      <c r="I104" s="26"/>
      <c r="J104" s="19"/>
      <c r="K104" s="35"/>
      <c r="L104" s="26"/>
      <c r="M104" s="26"/>
      <c r="N104" s="26"/>
      <c r="O104" s="17"/>
    </row>
    <row r="105" spans="1:15" s="46" customFormat="1" ht="29.25" customHeight="1">
      <c r="A105" s="839" t="s">
        <v>343</v>
      </c>
      <c r="B105" s="840"/>
      <c r="C105" s="48" t="s">
        <v>344</v>
      </c>
      <c r="D105" s="12"/>
      <c r="E105" s="12"/>
      <c r="F105" s="12"/>
      <c r="G105" s="12"/>
      <c r="H105" s="75">
        <f aca="true" t="shared" si="6" ref="H105:H111">K105</f>
        <v>12222222</v>
      </c>
      <c r="I105" s="76"/>
      <c r="J105" s="75"/>
      <c r="K105" s="75">
        <f>K106+K107</f>
        <v>12222222</v>
      </c>
      <c r="L105" s="55"/>
      <c r="M105" s="55"/>
      <c r="N105" s="55"/>
      <c r="O105" s="17"/>
    </row>
    <row r="106" spans="1:15" s="46" customFormat="1" ht="16.5" customHeight="1">
      <c r="A106" s="298" t="s">
        <v>347</v>
      </c>
      <c r="B106" s="306"/>
      <c r="C106" s="296" t="s">
        <v>344</v>
      </c>
      <c r="D106" s="296" t="s">
        <v>345</v>
      </c>
      <c r="E106" s="296" t="s">
        <v>188</v>
      </c>
      <c r="F106" s="296" t="s">
        <v>202</v>
      </c>
      <c r="G106" s="296" t="s">
        <v>346</v>
      </c>
      <c r="H106" s="301">
        <f t="shared" si="6"/>
        <v>11000000</v>
      </c>
      <c r="I106" s="302" t="s">
        <v>152</v>
      </c>
      <c r="J106" s="301"/>
      <c r="K106" s="307">
        <v>11000000</v>
      </c>
      <c r="L106" s="302"/>
      <c r="M106" s="302"/>
      <c r="N106" s="302" t="s">
        <v>152</v>
      </c>
      <c r="O106" s="17"/>
    </row>
    <row r="107" spans="1:15" s="46" customFormat="1" ht="16.5" customHeight="1">
      <c r="A107" s="298" t="s">
        <v>347</v>
      </c>
      <c r="B107" s="308"/>
      <c r="C107" s="296" t="s">
        <v>344</v>
      </c>
      <c r="D107" s="296" t="s">
        <v>348</v>
      </c>
      <c r="E107" s="296" t="s">
        <v>188</v>
      </c>
      <c r="F107" s="296" t="s">
        <v>202</v>
      </c>
      <c r="G107" s="296" t="s">
        <v>346</v>
      </c>
      <c r="H107" s="301">
        <f t="shared" si="6"/>
        <v>1222222</v>
      </c>
      <c r="I107" s="302" t="s">
        <v>152</v>
      </c>
      <c r="J107" s="301"/>
      <c r="K107" s="307">
        <f>230000+992222</f>
        <v>1222222</v>
      </c>
      <c r="L107" s="302"/>
      <c r="M107" s="302"/>
      <c r="N107" s="302" t="s">
        <v>152</v>
      </c>
      <c r="O107" s="17"/>
    </row>
    <row r="108" spans="1:15" s="46" customFormat="1" ht="16.5" customHeight="1">
      <c r="A108" s="69" t="s">
        <v>426</v>
      </c>
      <c r="B108" s="68"/>
      <c r="C108" s="48" t="s">
        <v>378</v>
      </c>
      <c r="D108" s="12"/>
      <c r="E108" s="12"/>
      <c r="F108" s="12"/>
      <c r="G108" s="12"/>
      <c r="H108" s="75">
        <f t="shared" si="6"/>
        <v>120000</v>
      </c>
      <c r="I108" s="55" t="s">
        <v>152</v>
      </c>
      <c r="J108" s="14"/>
      <c r="K108" s="259">
        <f>K109</f>
        <v>120000</v>
      </c>
      <c r="L108" s="55"/>
      <c r="M108" s="55"/>
      <c r="N108" s="55" t="s">
        <v>152</v>
      </c>
      <c r="O108" s="17"/>
    </row>
    <row r="109" spans="1:15" s="46" customFormat="1" ht="65.25" customHeight="1">
      <c r="A109" s="398" t="s">
        <v>477</v>
      </c>
      <c r="B109" s="306"/>
      <c r="C109" s="296" t="s">
        <v>378</v>
      </c>
      <c r="D109" s="296" t="s">
        <v>157</v>
      </c>
      <c r="E109" s="296" t="s">
        <v>188</v>
      </c>
      <c r="F109" s="296" t="s">
        <v>384</v>
      </c>
      <c r="G109" s="296" t="s">
        <v>204</v>
      </c>
      <c r="H109" s="301">
        <f t="shared" si="6"/>
        <v>120000</v>
      </c>
      <c r="I109" s="302" t="s">
        <v>152</v>
      </c>
      <c r="J109" s="301"/>
      <c r="K109" s="405">
        <f>30000+60000+30000</f>
        <v>120000</v>
      </c>
      <c r="L109" s="302"/>
      <c r="M109" s="302"/>
      <c r="N109" s="302" t="s">
        <v>152</v>
      </c>
      <c r="O109" s="17"/>
    </row>
    <row r="110" spans="1:15" s="46" customFormat="1" ht="12.75">
      <c r="A110" s="391" t="s">
        <v>473</v>
      </c>
      <c r="B110" s="283"/>
      <c r="C110" s="74" t="s">
        <v>27</v>
      </c>
      <c r="D110" s="74"/>
      <c r="E110" s="74"/>
      <c r="F110" s="74"/>
      <c r="G110" s="74"/>
      <c r="H110" s="238">
        <f t="shared" si="6"/>
        <v>150850</v>
      </c>
      <c r="I110" s="76"/>
      <c r="J110" s="238"/>
      <c r="K110" s="75">
        <f>K111</f>
        <v>150850</v>
      </c>
      <c r="L110" s="76"/>
      <c r="M110" s="76"/>
      <c r="N110" s="76"/>
      <c r="O110" s="17"/>
    </row>
    <row r="111" spans="1:15" s="46" customFormat="1" ht="12.75">
      <c r="A111" s="392" t="s">
        <v>474</v>
      </c>
      <c r="B111" s="272"/>
      <c r="C111" s="22" t="s">
        <v>27</v>
      </c>
      <c r="D111" s="22" t="s">
        <v>475</v>
      </c>
      <c r="E111" s="22" t="s">
        <v>250</v>
      </c>
      <c r="F111" s="22" t="s">
        <v>196</v>
      </c>
      <c r="G111" s="22" t="s">
        <v>195</v>
      </c>
      <c r="H111" s="20">
        <f t="shared" si="6"/>
        <v>150850</v>
      </c>
      <c r="I111" s="26"/>
      <c r="J111" s="20"/>
      <c r="K111" s="19">
        <v>150850</v>
      </c>
      <c r="L111" s="26"/>
      <c r="M111" s="26"/>
      <c r="N111" s="26"/>
      <c r="O111" s="17"/>
    </row>
    <row r="112" spans="1:15" s="46" customFormat="1" ht="12.75">
      <c r="A112" s="409" t="s">
        <v>516</v>
      </c>
      <c r="B112" s="283"/>
      <c r="C112" s="410" t="s">
        <v>515</v>
      </c>
      <c r="D112" s="236"/>
      <c r="E112" s="236"/>
      <c r="F112" s="236"/>
      <c r="G112" s="236"/>
      <c r="H112" s="75">
        <f>K112</f>
        <v>11000</v>
      </c>
      <c r="I112" s="76"/>
      <c r="J112" s="75"/>
      <c r="K112" s="238">
        <f>K113</f>
        <v>11000</v>
      </c>
      <c r="L112" s="76"/>
      <c r="M112" s="76"/>
      <c r="N112" s="76"/>
      <c r="O112" s="17"/>
    </row>
    <row r="113" spans="1:15" s="46" customFormat="1" ht="12.75">
      <c r="A113" s="294" t="s">
        <v>474</v>
      </c>
      <c r="B113" s="411"/>
      <c r="C113" s="276" t="s">
        <v>515</v>
      </c>
      <c r="D113" s="276" t="s">
        <v>157</v>
      </c>
      <c r="E113" s="276" t="s">
        <v>517</v>
      </c>
      <c r="F113" s="276" t="s">
        <v>196</v>
      </c>
      <c r="G113" s="276" t="s">
        <v>195</v>
      </c>
      <c r="H113" s="278">
        <f>K113</f>
        <v>11000</v>
      </c>
      <c r="I113" s="279"/>
      <c r="J113" s="278"/>
      <c r="K113" s="280">
        <v>11000</v>
      </c>
      <c r="L113" s="279"/>
      <c r="M113" s="279"/>
      <c r="N113" s="279"/>
      <c r="O113" s="17"/>
    </row>
    <row r="114" spans="1:15" s="46" customFormat="1" ht="29.25" customHeight="1">
      <c r="A114" s="839" t="s">
        <v>428</v>
      </c>
      <c r="B114" s="843"/>
      <c r="C114" s="48" t="s">
        <v>156</v>
      </c>
      <c r="D114" s="12"/>
      <c r="E114" s="12"/>
      <c r="F114" s="12"/>
      <c r="G114" s="12"/>
      <c r="H114" s="75">
        <f>N114</f>
        <v>342400</v>
      </c>
      <c r="I114" s="76"/>
      <c r="J114" s="76"/>
      <c r="K114" s="76"/>
      <c r="L114" s="76"/>
      <c r="M114" s="76"/>
      <c r="N114" s="75">
        <f>SUM(N115:N122)</f>
        <v>342400</v>
      </c>
      <c r="O114" s="17"/>
    </row>
    <row r="115" spans="1:15" s="46" customFormat="1" ht="13.5" customHeight="1">
      <c r="A115" s="83" t="s">
        <v>8</v>
      </c>
      <c r="B115" s="21"/>
      <c r="C115" s="22" t="s">
        <v>156</v>
      </c>
      <c r="D115" s="22" t="s">
        <v>157</v>
      </c>
      <c r="E115" s="22" t="s">
        <v>188</v>
      </c>
      <c r="F115" s="22" t="s">
        <v>209</v>
      </c>
      <c r="G115" s="22" t="s">
        <v>195</v>
      </c>
      <c r="H115" s="19">
        <f aca="true" t="shared" si="7" ref="H115:H121">N115</f>
        <v>50000</v>
      </c>
      <c r="I115" s="26" t="s">
        <v>152</v>
      </c>
      <c r="J115" s="26" t="s">
        <v>152</v>
      </c>
      <c r="K115" s="26" t="s">
        <v>152</v>
      </c>
      <c r="L115" s="26" t="s">
        <v>152</v>
      </c>
      <c r="M115" s="26"/>
      <c r="N115" s="242">
        <v>50000</v>
      </c>
      <c r="O115" s="17"/>
    </row>
    <row r="116" spans="1:15" s="46" customFormat="1" ht="13.5" customHeight="1">
      <c r="A116" s="40" t="s">
        <v>11</v>
      </c>
      <c r="B116" s="22"/>
      <c r="C116" s="22" t="s">
        <v>156</v>
      </c>
      <c r="D116" s="22" t="s">
        <v>157</v>
      </c>
      <c r="E116" s="22" t="s">
        <v>188</v>
      </c>
      <c r="F116" s="22" t="s">
        <v>202</v>
      </c>
      <c r="G116" s="22" t="s">
        <v>195</v>
      </c>
      <c r="H116" s="19">
        <f t="shared" si="7"/>
        <v>1600</v>
      </c>
      <c r="I116" s="26" t="s">
        <v>152</v>
      </c>
      <c r="J116" s="26" t="s">
        <v>152</v>
      </c>
      <c r="K116" s="26" t="s">
        <v>152</v>
      </c>
      <c r="L116" s="26" t="s">
        <v>152</v>
      </c>
      <c r="M116" s="26"/>
      <c r="N116" s="242">
        <v>1600</v>
      </c>
      <c r="O116" s="17"/>
    </row>
    <row r="117" spans="1:15" s="46" customFormat="1" ht="13.5" customHeight="1">
      <c r="A117" s="298" t="s">
        <v>11</v>
      </c>
      <c r="B117" s="296"/>
      <c r="C117" s="296" t="s">
        <v>156</v>
      </c>
      <c r="D117" s="296" t="s">
        <v>157</v>
      </c>
      <c r="E117" s="296" t="s">
        <v>422</v>
      </c>
      <c r="F117" s="296" t="s">
        <v>202</v>
      </c>
      <c r="G117" s="296" t="s">
        <v>195</v>
      </c>
      <c r="H117" s="301">
        <f>N117</f>
        <v>4253</v>
      </c>
      <c r="I117" s="302" t="s">
        <v>152</v>
      </c>
      <c r="J117" s="302" t="s">
        <v>152</v>
      </c>
      <c r="K117" s="26" t="s">
        <v>152</v>
      </c>
      <c r="L117" s="302" t="s">
        <v>152</v>
      </c>
      <c r="M117" s="302" t="s">
        <v>152</v>
      </c>
      <c r="N117" s="19">
        <v>4253</v>
      </c>
      <c r="O117" s="17"/>
    </row>
    <row r="118" spans="1:15" s="46" customFormat="1" ht="13.5" customHeight="1">
      <c r="A118" s="40" t="s">
        <v>12</v>
      </c>
      <c r="B118" s="22"/>
      <c r="C118" s="22" t="s">
        <v>156</v>
      </c>
      <c r="D118" s="22" t="s">
        <v>157</v>
      </c>
      <c r="E118" s="22" t="s">
        <v>188</v>
      </c>
      <c r="F118" s="22" t="s">
        <v>196</v>
      </c>
      <c r="G118" s="22" t="s">
        <v>195</v>
      </c>
      <c r="H118" s="19">
        <f t="shared" si="7"/>
        <v>40000</v>
      </c>
      <c r="I118" s="26" t="s">
        <v>152</v>
      </c>
      <c r="J118" s="26"/>
      <c r="K118" s="26" t="s">
        <v>152</v>
      </c>
      <c r="L118" s="26" t="s">
        <v>152</v>
      </c>
      <c r="M118" s="26"/>
      <c r="N118" s="241">
        <v>40000</v>
      </c>
      <c r="O118" s="17"/>
    </row>
    <row r="119" spans="1:15" s="46" customFormat="1" ht="13.5" customHeight="1">
      <c r="A119" s="298" t="s">
        <v>12</v>
      </c>
      <c r="B119" s="296"/>
      <c r="C119" s="296" t="s">
        <v>156</v>
      </c>
      <c r="D119" s="296" t="s">
        <v>157</v>
      </c>
      <c r="E119" s="296" t="s">
        <v>422</v>
      </c>
      <c r="F119" s="296" t="s">
        <v>196</v>
      </c>
      <c r="G119" s="296" t="s">
        <v>195</v>
      </c>
      <c r="H119" s="301">
        <f>N119</f>
        <v>18067</v>
      </c>
      <c r="I119" s="302" t="s">
        <v>152</v>
      </c>
      <c r="J119" s="302" t="s">
        <v>152</v>
      </c>
      <c r="K119" s="26" t="s">
        <v>152</v>
      </c>
      <c r="L119" s="302" t="s">
        <v>152</v>
      </c>
      <c r="M119" s="302" t="s">
        <v>152</v>
      </c>
      <c r="N119" s="19">
        <v>18067</v>
      </c>
      <c r="O119" s="17"/>
    </row>
    <row r="120" spans="1:15" s="46" customFormat="1" ht="13.5" customHeight="1">
      <c r="A120" s="40" t="s">
        <v>14</v>
      </c>
      <c r="B120" s="22"/>
      <c r="C120" s="22" t="s">
        <v>156</v>
      </c>
      <c r="D120" s="22" t="s">
        <v>157</v>
      </c>
      <c r="E120" s="22" t="s">
        <v>188</v>
      </c>
      <c r="F120" s="22" t="s">
        <v>198</v>
      </c>
      <c r="G120" s="22" t="s">
        <v>195</v>
      </c>
      <c r="H120" s="19">
        <f t="shared" si="7"/>
        <v>150000</v>
      </c>
      <c r="I120" s="26" t="s">
        <v>152</v>
      </c>
      <c r="J120" s="26" t="s">
        <v>152</v>
      </c>
      <c r="K120" s="26" t="s">
        <v>152</v>
      </c>
      <c r="L120" s="26" t="s">
        <v>152</v>
      </c>
      <c r="M120" s="26"/>
      <c r="N120" s="242">
        <v>150000</v>
      </c>
      <c r="O120" s="17"/>
    </row>
    <row r="121" spans="1:15" s="46" customFormat="1" ht="13.5" customHeight="1">
      <c r="A121" s="40" t="s">
        <v>340</v>
      </c>
      <c r="B121" s="22"/>
      <c r="C121" s="22" t="s">
        <v>156</v>
      </c>
      <c r="D121" s="22" t="s">
        <v>157</v>
      </c>
      <c r="E121" s="22" t="s">
        <v>188</v>
      </c>
      <c r="F121" s="22" t="s">
        <v>199</v>
      </c>
      <c r="G121" s="22" t="s">
        <v>195</v>
      </c>
      <c r="H121" s="19">
        <f t="shared" si="7"/>
        <v>68400</v>
      </c>
      <c r="I121" s="26" t="s">
        <v>152</v>
      </c>
      <c r="J121" s="26"/>
      <c r="K121" s="26" t="s">
        <v>152</v>
      </c>
      <c r="L121" s="26" t="s">
        <v>152</v>
      </c>
      <c r="M121" s="26"/>
      <c r="N121" s="241">
        <v>68400</v>
      </c>
      <c r="O121" s="17"/>
    </row>
    <row r="122" spans="1:15" s="46" customFormat="1" ht="13.5" customHeight="1">
      <c r="A122" s="305" t="s">
        <v>425</v>
      </c>
      <c r="B122" s="305"/>
      <c r="C122" s="296" t="s">
        <v>156</v>
      </c>
      <c r="D122" s="296" t="s">
        <v>157</v>
      </c>
      <c r="E122" s="296" t="s">
        <v>422</v>
      </c>
      <c r="F122" s="296" t="s">
        <v>199</v>
      </c>
      <c r="G122" s="296" t="s">
        <v>195</v>
      </c>
      <c r="H122" s="301">
        <f>N122</f>
        <v>10080</v>
      </c>
      <c r="I122" s="302" t="s">
        <v>152</v>
      </c>
      <c r="J122" s="315"/>
      <c r="K122" s="26" t="s">
        <v>152</v>
      </c>
      <c r="L122" s="315"/>
      <c r="M122" s="315"/>
      <c r="N122" s="19">
        <v>10080</v>
      </c>
      <c r="O122" s="17"/>
    </row>
    <row r="123" spans="1:15" s="46" customFormat="1" ht="24.75">
      <c r="A123" s="56" t="s">
        <v>210</v>
      </c>
      <c r="B123" s="57" t="s">
        <v>211</v>
      </c>
      <c r="C123" s="58" t="s">
        <v>152</v>
      </c>
      <c r="D123" s="58" t="s">
        <v>152</v>
      </c>
      <c r="E123" s="58" t="s">
        <v>152</v>
      </c>
      <c r="F123" s="58" t="s">
        <v>152</v>
      </c>
      <c r="G123" s="58" t="s">
        <v>152</v>
      </c>
      <c r="H123" s="44">
        <f>I123+N123+K123</f>
        <v>16906970</v>
      </c>
      <c r="I123" s="44">
        <f>I50+I53+I74+I75+I51</f>
        <v>16786970</v>
      </c>
      <c r="J123" s="44"/>
      <c r="K123" s="44">
        <f>K109</f>
        <v>120000</v>
      </c>
      <c r="L123" s="59" t="s">
        <v>152</v>
      </c>
      <c r="M123" s="59" t="s">
        <v>152</v>
      </c>
      <c r="N123" s="44"/>
      <c r="O123" s="17" t="s">
        <v>152</v>
      </c>
    </row>
    <row r="124" spans="1:15" s="46" customFormat="1" ht="24.75">
      <c r="A124" s="56" t="s">
        <v>212</v>
      </c>
      <c r="B124" s="57" t="s">
        <v>213</v>
      </c>
      <c r="C124" s="58" t="s">
        <v>152</v>
      </c>
      <c r="D124" s="58" t="s">
        <v>152</v>
      </c>
      <c r="E124" s="58" t="s">
        <v>152</v>
      </c>
      <c r="F124" s="58" t="s">
        <v>152</v>
      </c>
      <c r="G124" s="58" t="s">
        <v>152</v>
      </c>
      <c r="H124" s="44">
        <f>H126+H125</f>
        <v>19047666.950000003</v>
      </c>
      <c r="I124" s="44">
        <f>I126+I125</f>
        <v>4429091</v>
      </c>
      <c r="J124" s="44">
        <f>J126+J125</f>
        <v>0</v>
      </c>
      <c r="K124" s="44">
        <f>K126+K125</f>
        <v>14276175.950000001</v>
      </c>
      <c r="L124" s="59"/>
      <c r="M124" s="59"/>
      <c r="N124" s="44">
        <f>N126+N125</f>
        <v>342400</v>
      </c>
      <c r="O124" s="17"/>
    </row>
    <row r="125" spans="1:15" s="46" customFormat="1" ht="24" customHeight="1">
      <c r="A125" s="56" t="s">
        <v>214</v>
      </c>
      <c r="B125" s="57" t="s">
        <v>215</v>
      </c>
      <c r="C125" s="58" t="s">
        <v>152</v>
      </c>
      <c r="D125" s="58" t="s">
        <v>152</v>
      </c>
      <c r="E125" s="58" t="s">
        <v>152</v>
      </c>
      <c r="F125" s="58" t="s">
        <v>152</v>
      </c>
      <c r="G125" s="58" t="s">
        <v>152</v>
      </c>
      <c r="H125" s="44">
        <f>I125+N125+K125</f>
        <v>0</v>
      </c>
      <c r="I125" s="44"/>
      <c r="J125" s="44"/>
      <c r="K125" s="44">
        <v>0</v>
      </c>
      <c r="L125" s="59"/>
      <c r="M125" s="59"/>
      <c r="N125" s="44">
        <v>0</v>
      </c>
      <c r="O125" s="17"/>
    </row>
    <row r="126" spans="1:15" s="46" customFormat="1" ht="12.75" customHeight="1">
      <c r="A126" s="56" t="s">
        <v>216</v>
      </c>
      <c r="B126" s="57" t="s">
        <v>217</v>
      </c>
      <c r="C126" s="58" t="s">
        <v>152</v>
      </c>
      <c r="D126" s="58" t="s">
        <v>152</v>
      </c>
      <c r="E126" s="58" t="s">
        <v>152</v>
      </c>
      <c r="F126" s="58" t="s">
        <v>152</v>
      </c>
      <c r="G126" s="58" t="s">
        <v>152</v>
      </c>
      <c r="H126" s="44">
        <f>I126+N126+K126</f>
        <v>19047666.950000003</v>
      </c>
      <c r="I126" s="44">
        <f>I55+I60+I61+I62+I63+I65+I66+I67+I69+I70+I71+I72+I73+I77</f>
        <v>4429091</v>
      </c>
      <c r="J126" s="44"/>
      <c r="K126" s="44">
        <f>K81+K85+K106+K107+K94+K95+K96+K99+K101+K88+K89+K90+K91+K87+K111+K113</f>
        <v>14276175.950000001</v>
      </c>
      <c r="L126" s="59" t="s">
        <v>152</v>
      </c>
      <c r="M126" s="59" t="s">
        <v>152</v>
      </c>
      <c r="N126" s="44">
        <f>N115+N116+N118+N120+N121+N117+N119+N122</f>
        <v>342400</v>
      </c>
      <c r="O126" s="17" t="s">
        <v>152</v>
      </c>
    </row>
    <row r="127" spans="1:15" s="46" customFormat="1" ht="13.5" hidden="1">
      <c r="A127" s="21" t="s">
        <v>218</v>
      </c>
      <c r="B127" s="22" t="s">
        <v>219</v>
      </c>
      <c r="C127" s="60" t="s">
        <v>152</v>
      </c>
      <c r="D127" s="60" t="s">
        <v>152</v>
      </c>
      <c r="E127" s="60" t="s">
        <v>152</v>
      </c>
      <c r="F127" s="60" t="s">
        <v>152</v>
      </c>
      <c r="G127" s="60" t="s">
        <v>152</v>
      </c>
      <c r="H127" s="19">
        <f>I127+N127</f>
        <v>0</v>
      </c>
      <c r="I127" s="19">
        <v>0</v>
      </c>
      <c r="J127" s="19"/>
      <c r="K127" s="19"/>
      <c r="L127" s="26" t="s">
        <v>152</v>
      </c>
      <c r="M127" s="26" t="s">
        <v>152</v>
      </c>
      <c r="N127" s="19">
        <v>0</v>
      </c>
      <c r="O127" s="17" t="s">
        <v>152</v>
      </c>
    </row>
    <row r="128" spans="1:15" s="46" customFormat="1" ht="13.5" hidden="1">
      <c r="A128" s="38" t="s">
        <v>220</v>
      </c>
      <c r="B128" s="22" t="s">
        <v>198</v>
      </c>
      <c r="C128" s="60" t="s">
        <v>152</v>
      </c>
      <c r="D128" s="60" t="s">
        <v>152</v>
      </c>
      <c r="E128" s="60" t="s">
        <v>152</v>
      </c>
      <c r="F128" s="60" t="s">
        <v>152</v>
      </c>
      <c r="G128" s="60" t="s">
        <v>152</v>
      </c>
      <c r="H128" s="19">
        <v>0</v>
      </c>
      <c r="I128" s="19">
        <v>0</v>
      </c>
      <c r="J128" s="19"/>
      <c r="K128" s="19"/>
      <c r="L128" s="26" t="s">
        <v>152</v>
      </c>
      <c r="M128" s="26" t="s">
        <v>152</v>
      </c>
      <c r="N128" s="19">
        <v>0</v>
      </c>
      <c r="O128" s="17" t="s">
        <v>152</v>
      </c>
    </row>
    <row r="129" spans="1:15" s="46" customFormat="1" ht="13.5" hidden="1">
      <c r="A129" s="38" t="s">
        <v>221</v>
      </c>
      <c r="B129" s="22" t="s">
        <v>222</v>
      </c>
      <c r="C129" s="60" t="s">
        <v>152</v>
      </c>
      <c r="D129" s="60" t="s">
        <v>152</v>
      </c>
      <c r="E129" s="60" t="s">
        <v>152</v>
      </c>
      <c r="F129" s="60" t="s">
        <v>152</v>
      </c>
      <c r="G129" s="60" t="s">
        <v>152</v>
      </c>
      <c r="H129" s="19">
        <v>0</v>
      </c>
      <c r="I129" s="19">
        <v>0</v>
      </c>
      <c r="J129" s="19"/>
      <c r="K129" s="19"/>
      <c r="L129" s="26" t="s">
        <v>152</v>
      </c>
      <c r="M129" s="26" t="s">
        <v>152</v>
      </c>
      <c r="N129" s="19">
        <v>0</v>
      </c>
      <c r="O129" s="17" t="s">
        <v>152</v>
      </c>
    </row>
    <row r="130" spans="1:15" s="46" customFormat="1" ht="13.5" hidden="1">
      <c r="A130" s="38" t="s">
        <v>223</v>
      </c>
      <c r="B130" s="22" t="s">
        <v>224</v>
      </c>
      <c r="C130" s="60" t="s">
        <v>152</v>
      </c>
      <c r="D130" s="60" t="s">
        <v>152</v>
      </c>
      <c r="E130" s="60" t="s">
        <v>152</v>
      </c>
      <c r="F130" s="60" t="s">
        <v>152</v>
      </c>
      <c r="G130" s="60" t="s">
        <v>152</v>
      </c>
      <c r="H130" s="19">
        <v>0</v>
      </c>
      <c r="I130" s="19">
        <v>0</v>
      </c>
      <c r="J130" s="19"/>
      <c r="K130" s="19"/>
      <c r="L130" s="26" t="s">
        <v>152</v>
      </c>
      <c r="M130" s="26" t="s">
        <v>152</v>
      </c>
      <c r="N130" s="19">
        <v>0</v>
      </c>
      <c r="O130" s="17" t="s">
        <v>152</v>
      </c>
    </row>
    <row r="131" spans="1:15" s="46" customFormat="1" ht="13.5" hidden="1">
      <c r="A131" s="38" t="s">
        <v>225</v>
      </c>
      <c r="B131" s="22" t="s">
        <v>226</v>
      </c>
      <c r="C131" s="60" t="s">
        <v>152</v>
      </c>
      <c r="D131" s="60" t="s">
        <v>152</v>
      </c>
      <c r="E131" s="60" t="s">
        <v>152</v>
      </c>
      <c r="F131" s="60" t="s">
        <v>152</v>
      </c>
      <c r="G131" s="60" t="s">
        <v>152</v>
      </c>
      <c r="H131" s="19">
        <v>0</v>
      </c>
      <c r="I131" s="19">
        <v>0</v>
      </c>
      <c r="J131" s="19"/>
      <c r="K131" s="19"/>
      <c r="L131" s="26" t="s">
        <v>152</v>
      </c>
      <c r="M131" s="26" t="s">
        <v>152</v>
      </c>
      <c r="N131" s="19">
        <v>0</v>
      </c>
      <c r="O131" s="17" t="s">
        <v>152</v>
      </c>
    </row>
    <row r="132" spans="1:15" s="46" customFormat="1" ht="13.5" hidden="1">
      <c r="A132" s="38" t="s">
        <v>227</v>
      </c>
      <c r="B132" s="22" t="s">
        <v>228</v>
      </c>
      <c r="C132" s="60" t="s">
        <v>152</v>
      </c>
      <c r="D132" s="60" t="s">
        <v>152</v>
      </c>
      <c r="E132" s="60" t="s">
        <v>152</v>
      </c>
      <c r="F132" s="60" t="s">
        <v>152</v>
      </c>
      <c r="G132" s="60" t="s">
        <v>152</v>
      </c>
      <c r="H132" s="19">
        <v>0</v>
      </c>
      <c r="I132" s="19">
        <v>0</v>
      </c>
      <c r="J132" s="19"/>
      <c r="K132" s="19"/>
      <c r="L132" s="26" t="s">
        <v>152</v>
      </c>
      <c r="M132" s="26" t="s">
        <v>152</v>
      </c>
      <c r="N132" s="19">
        <v>0</v>
      </c>
      <c r="O132" s="17" t="s">
        <v>152</v>
      </c>
    </row>
    <row r="133" spans="1:15" s="46" customFormat="1" ht="13.5" hidden="1">
      <c r="A133" s="90" t="s">
        <v>218</v>
      </c>
      <c r="B133" s="91" t="s">
        <v>219</v>
      </c>
      <c r="C133" s="92" t="s">
        <v>296</v>
      </c>
      <c r="D133" s="91" t="s">
        <v>157</v>
      </c>
      <c r="E133" s="92" t="s">
        <v>297</v>
      </c>
      <c r="F133" s="92" t="s">
        <v>297</v>
      </c>
      <c r="G133" s="92" t="s">
        <v>298</v>
      </c>
      <c r="H133" s="96"/>
      <c r="I133" s="93"/>
      <c r="J133" s="93"/>
      <c r="K133" s="93"/>
      <c r="L133" s="94"/>
      <c r="M133" s="94"/>
      <c r="N133" s="93"/>
      <c r="O133" s="17"/>
    </row>
    <row r="134" spans="1:15" s="46" customFormat="1" ht="13.5" hidden="1">
      <c r="A134" s="95" t="s">
        <v>223</v>
      </c>
      <c r="B134" s="91" t="s">
        <v>224</v>
      </c>
      <c r="C134" s="92" t="s">
        <v>296</v>
      </c>
      <c r="D134" s="91" t="s">
        <v>157</v>
      </c>
      <c r="E134" s="92" t="s">
        <v>297</v>
      </c>
      <c r="F134" s="92" t="s">
        <v>297</v>
      </c>
      <c r="G134" s="92" t="s">
        <v>299</v>
      </c>
      <c r="H134" s="96"/>
      <c r="I134" s="93"/>
      <c r="J134" s="93"/>
      <c r="K134" s="93"/>
      <c r="L134" s="94"/>
      <c r="M134" s="94"/>
      <c r="N134" s="93"/>
      <c r="O134" s="17"/>
    </row>
    <row r="135" spans="1:15" s="46" customFormat="1" ht="13.5">
      <c r="A135" s="61" t="s">
        <v>229</v>
      </c>
      <c r="B135" s="62" t="s">
        <v>230</v>
      </c>
      <c r="C135" s="63" t="s">
        <v>152</v>
      </c>
      <c r="D135" s="63" t="s">
        <v>152</v>
      </c>
      <c r="E135" s="63" t="s">
        <v>152</v>
      </c>
      <c r="F135" s="63" t="s">
        <v>152</v>
      </c>
      <c r="G135" s="63" t="s">
        <v>152</v>
      </c>
      <c r="H135" s="64">
        <f>I135+K135+N135</f>
        <v>0</v>
      </c>
      <c r="I135" s="64">
        <v>0</v>
      </c>
      <c r="J135" s="64"/>
      <c r="K135" s="64"/>
      <c r="L135" s="65" t="s">
        <v>152</v>
      </c>
      <c r="M135" s="65" t="s">
        <v>152</v>
      </c>
      <c r="N135" s="64"/>
      <c r="O135" s="17" t="s">
        <v>152</v>
      </c>
    </row>
    <row r="136" spans="1:15" s="46" customFormat="1" ht="13.5">
      <c r="A136" s="38" t="s">
        <v>231</v>
      </c>
      <c r="B136" s="22" t="s">
        <v>232</v>
      </c>
      <c r="C136" s="60" t="s">
        <v>152</v>
      </c>
      <c r="D136" s="60" t="s">
        <v>152</v>
      </c>
      <c r="E136" s="60" t="s">
        <v>152</v>
      </c>
      <c r="F136" s="60" t="s">
        <v>152</v>
      </c>
      <c r="G136" s="60" t="s">
        <v>152</v>
      </c>
      <c r="H136" s="19">
        <v>0</v>
      </c>
      <c r="I136" s="19">
        <v>0</v>
      </c>
      <c r="J136" s="19"/>
      <c r="K136" s="19"/>
      <c r="L136" s="26" t="s">
        <v>152</v>
      </c>
      <c r="M136" s="26" t="s">
        <v>152</v>
      </c>
      <c r="N136" s="19">
        <v>0</v>
      </c>
      <c r="O136" s="17" t="s">
        <v>152</v>
      </c>
    </row>
    <row r="137" s="4" customFormat="1" ht="12.75"/>
    <row r="138" s="4" customFormat="1" ht="13.5">
      <c r="A138" s="66" t="s">
        <v>233</v>
      </c>
    </row>
    <row r="139" s="4" customFormat="1" ht="13.5">
      <c r="A139" s="66"/>
    </row>
    <row r="140" s="4" customFormat="1" ht="19.5" customHeight="1">
      <c r="A140" s="66" t="s">
        <v>21</v>
      </c>
    </row>
    <row r="141" s="4" customFormat="1" ht="13.5">
      <c r="A141" s="66" t="s">
        <v>234</v>
      </c>
    </row>
    <row r="142" s="4" customFormat="1" ht="13.5">
      <c r="A142" s="66"/>
    </row>
    <row r="143" s="4" customFormat="1" ht="13.5" customHeight="1">
      <c r="A143" s="406"/>
    </row>
    <row r="144" s="4" customFormat="1" ht="13.5" customHeight="1">
      <c r="A144" s="406"/>
    </row>
    <row r="145" s="4" customFormat="1" ht="12.75" customHeight="1">
      <c r="A145" s="406"/>
    </row>
    <row r="146" s="4" customFormat="1" ht="12.75" customHeight="1">
      <c r="A146" s="406"/>
    </row>
    <row r="147" s="4" customFormat="1" ht="12.75" customHeight="1">
      <c r="A147" s="406"/>
    </row>
    <row r="148" s="4" customFormat="1" ht="12.75" customHeight="1">
      <c r="A148" s="406"/>
    </row>
    <row r="149" s="4" customFormat="1" ht="12.75" customHeight="1">
      <c r="A149" s="406"/>
    </row>
    <row r="150" s="4" customFormat="1" ht="12.75" customHeight="1">
      <c r="A150" s="406"/>
    </row>
    <row r="151" s="4" customFormat="1" ht="12.75" customHeight="1">
      <c r="A151" s="406"/>
    </row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</sheetData>
  <sheetProtection/>
  <mergeCells count="79">
    <mergeCell ref="A1:O1"/>
    <mergeCell ref="B2:M2"/>
    <mergeCell ref="N2:O2"/>
    <mergeCell ref="A4:A6"/>
    <mergeCell ref="B4:B6"/>
    <mergeCell ref="C4:C6"/>
    <mergeCell ref="D4:D6"/>
    <mergeCell ref="E4:E6"/>
    <mergeCell ref="F4:F6"/>
    <mergeCell ref="G4:G6"/>
    <mergeCell ref="B10:B14"/>
    <mergeCell ref="C11:C13"/>
    <mergeCell ref="E11:E13"/>
    <mergeCell ref="F11:F13"/>
    <mergeCell ref="H4:O4"/>
    <mergeCell ref="H5:H6"/>
    <mergeCell ref="I5:O5"/>
    <mergeCell ref="N6:O6"/>
    <mergeCell ref="J15:J16"/>
    <mergeCell ref="A16:A17"/>
    <mergeCell ref="C16:C17"/>
    <mergeCell ref="E16:E17"/>
    <mergeCell ref="F16:F17"/>
    <mergeCell ref="G16:G17"/>
    <mergeCell ref="B15:B22"/>
    <mergeCell ref="A18:A22"/>
    <mergeCell ref="C18:C22"/>
    <mergeCell ref="F18:F22"/>
    <mergeCell ref="C34:C36"/>
    <mergeCell ref="F34:F36"/>
    <mergeCell ref="A49:B49"/>
    <mergeCell ref="A29:A33"/>
    <mergeCell ref="F29:F33"/>
    <mergeCell ref="A34:A36"/>
    <mergeCell ref="A55:A60"/>
    <mergeCell ref="C55:C60"/>
    <mergeCell ref="F55:F60"/>
    <mergeCell ref="A39:A40"/>
    <mergeCell ref="C39:C40"/>
    <mergeCell ref="F39:F40"/>
    <mergeCell ref="G62:G63"/>
    <mergeCell ref="A66:A67"/>
    <mergeCell ref="C66:C67"/>
    <mergeCell ref="E66:E67"/>
    <mergeCell ref="F66:F67"/>
    <mergeCell ref="G66:G67"/>
    <mergeCell ref="A62:A63"/>
    <mergeCell ref="C62:C63"/>
    <mergeCell ref="E62:E63"/>
    <mergeCell ref="F62:F63"/>
    <mergeCell ref="F70:F71"/>
    <mergeCell ref="G70:G71"/>
    <mergeCell ref="A72:A73"/>
    <mergeCell ref="F72:F73"/>
    <mergeCell ref="A68:B68"/>
    <mergeCell ref="A70:A71"/>
    <mergeCell ref="C70:C71"/>
    <mergeCell ref="E70:E71"/>
    <mergeCell ref="E72:E73"/>
    <mergeCell ref="G72:G73"/>
    <mergeCell ref="A114:B114"/>
    <mergeCell ref="A98:A99"/>
    <mergeCell ref="A105:B105"/>
    <mergeCell ref="G94:G96"/>
    <mergeCell ref="C94:C96"/>
    <mergeCell ref="E94:E96"/>
    <mergeCell ref="G98:G99"/>
    <mergeCell ref="E98:E99"/>
    <mergeCell ref="F98:F99"/>
    <mergeCell ref="A100:B100"/>
    <mergeCell ref="A78:B78"/>
    <mergeCell ref="C72:C73"/>
    <mergeCell ref="A103:B103"/>
    <mergeCell ref="C98:C99"/>
    <mergeCell ref="F94:F96"/>
    <mergeCell ref="A82:B82"/>
    <mergeCell ref="A86:B86"/>
    <mergeCell ref="A92:B92"/>
    <mergeCell ref="A94:A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51"/>
  <sheetViews>
    <sheetView zoomScalePageLayoutView="0" workbookViewId="0" topLeftCell="A50">
      <selection activeCell="I71" sqref="I71"/>
    </sheetView>
  </sheetViews>
  <sheetFormatPr defaultColWidth="1.37890625" defaultRowHeight="12.75"/>
  <cols>
    <col min="1" max="1" width="39.875" style="3" customWidth="1"/>
    <col min="2" max="2" width="6.125" style="3" customWidth="1"/>
    <col min="3" max="3" width="10.875" style="3" customWidth="1"/>
    <col min="4" max="4" width="17.125" style="3" customWidth="1"/>
    <col min="5" max="5" width="6.625" style="3" customWidth="1"/>
    <col min="6" max="6" width="6.375" style="3" customWidth="1"/>
    <col min="7" max="7" width="6.125" style="3" customWidth="1"/>
    <col min="8" max="9" width="12.625" style="3" customWidth="1"/>
    <col min="10" max="10" width="11.00390625" style="3" hidden="1" customWidth="1"/>
    <col min="11" max="11" width="13.875" style="3" customWidth="1"/>
    <col min="12" max="12" width="6.125" style="3" hidden="1" customWidth="1"/>
    <col min="13" max="13" width="8.875" style="3" hidden="1" customWidth="1"/>
    <col min="14" max="14" width="14.125" style="3" customWidth="1"/>
    <col min="15" max="15" width="8.00390625" style="3" hidden="1" customWidth="1"/>
    <col min="16" max="16384" width="1.37890625" style="3" customWidth="1"/>
  </cols>
  <sheetData>
    <row r="1" spans="1:15" ht="15.75">
      <c r="A1" s="887" t="s">
        <v>337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</row>
    <row r="2" spans="2:15" ht="15.75">
      <c r="B2" s="887" t="s">
        <v>525</v>
      </c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 t="s">
        <v>130</v>
      </c>
      <c r="O2" s="887"/>
    </row>
    <row r="3" s="4" customFormat="1" ht="12.75"/>
    <row r="4" spans="1:15" s="6" customFormat="1" ht="23.25" customHeight="1">
      <c r="A4" s="883" t="s">
        <v>0</v>
      </c>
      <c r="B4" s="873" t="s">
        <v>131</v>
      </c>
      <c r="C4" s="873" t="s">
        <v>132</v>
      </c>
      <c r="D4" s="880" t="s">
        <v>133</v>
      </c>
      <c r="E4" s="880" t="s">
        <v>134</v>
      </c>
      <c r="F4" s="873" t="s">
        <v>135</v>
      </c>
      <c r="G4" s="883" t="s">
        <v>69</v>
      </c>
      <c r="H4" s="873" t="s">
        <v>136</v>
      </c>
      <c r="I4" s="873"/>
      <c r="J4" s="873"/>
      <c r="K4" s="873"/>
      <c r="L4" s="873"/>
      <c r="M4" s="873"/>
      <c r="N4" s="873"/>
      <c r="O4" s="873"/>
    </row>
    <row r="5" spans="1:15" s="6" customFormat="1" ht="12">
      <c r="A5" s="883"/>
      <c r="B5" s="873"/>
      <c r="C5" s="873"/>
      <c r="D5" s="881"/>
      <c r="E5" s="881"/>
      <c r="F5" s="873"/>
      <c r="G5" s="883"/>
      <c r="H5" s="888" t="s">
        <v>137</v>
      </c>
      <c r="I5" s="883" t="s">
        <v>138</v>
      </c>
      <c r="J5" s="883"/>
      <c r="K5" s="883"/>
      <c r="L5" s="883"/>
      <c r="M5" s="883"/>
      <c r="N5" s="883"/>
      <c r="O5" s="883"/>
    </row>
    <row r="6" spans="1:15" s="6" customFormat="1" ht="88.5" customHeight="1">
      <c r="A6" s="883"/>
      <c r="B6" s="873"/>
      <c r="C6" s="873"/>
      <c r="D6" s="882"/>
      <c r="E6" s="882"/>
      <c r="F6" s="873"/>
      <c r="G6" s="883"/>
      <c r="H6" s="889"/>
      <c r="I6" s="5" t="s">
        <v>139</v>
      </c>
      <c r="J6" s="5" t="s">
        <v>140</v>
      </c>
      <c r="K6" s="5" t="s">
        <v>141</v>
      </c>
      <c r="L6" s="5" t="s">
        <v>142</v>
      </c>
      <c r="M6" s="5" t="s">
        <v>143</v>
      </c>
      <c r="N6" s="873" t="s">
        <v>144</v>
      </c>
      <c r="O6" s="873"/>
    </row>
    <row r="7" spans="1:15" s="6" customFormat="1" ht="12" hidden="1">
      <c r="A7" s="7"/>
      <c r="B7" s="7"/>
      <c r="C7" s="8"/>
      <c r="D7" s="8"/>
      <c r="E7" s="8"/>
      <c r="F7" s="8"/>
      <c r="G7" s="9"/>
      <c r="H7" s="7"/>
      <c r="I7" s="7"/>
      <c r="J7" s="7"/>
      <c r="K7" s="7"/>
      <c r="L7" s="7"/>
      <c r="M7" s="7"/>
      <c r="N7" s="7" t="s">
        <v>137</v>
      </c>
      <c r="O7" s="7" t="s">
        <v>145</v>
      </c>
    </row>
    <row r="8" spans="1:15" s="6" customFormat="1" ht="15" customHeight="1">
      <c r="A8" s="7">
        <v>1</v>
      </c>
      <c r="B8" s="7">
        <v>2</v>
      </c>
      <c r="C8" s="10" t="s">
        <v>146</v>
      </c>
      <c r="D8" s="7">
        <v>4</v>
      </c>
      <c r="E8" s="10" t="s">
        <v>147</v>
      </c>
      <c r="F8" s="7">
        <v>6</v>
      </c>
      <c r="G8" s="10" t="s">
        <v>148</v>
      </c>
      <c r="H8" s="7">
        <v>8</v>
      </c>
      <c r="I8" s="7">
        <v>9</v>
      </c>
      <c r="J8" s="10" t="s">
        <v>149</v>
      </c>
      <c r="K8" s="7">
        <v>10</v>
      </c>
      <c r="L8" s="7">
        <v>7</v>
      </c>
      <c r="M8" s="7">
        <v>8</v>
      </c>
      <c r="N8" s="7">
        <v>11</v>
      </c>
      <c r="O8" s="7">
        <v>10</v>
      </c>
    </row>
    <row r="9" spans="1:15" s="4" customFormat="1" ht="16.5" customHeight="1">
      <c r="A9" s="236" t="s">
        <v>150</v>
      </c>
      <c r="B9" s="74" t="s">
        <v>151</v>
      </c>
      <c r="C9" s="74" t="s">
        <v>152</v>
      </c>
      <c r="D9" s="237" t="s">
        <v>152</v>
      </c>
      <c r="E9" s="237" t="s">
        <v>152</v>
      </c>
      <c r="F9" s="237" t="s">
        <v>152</v>
      </c>
      <c r="G9" s="237" t="s">
        <v>152</v>
      </c>
      <c r="H9" s="75">
        <f>H10+H15+H23</f>
        <v>35954636.95</v>
      </c>
      <c r="I9" s="75">
        <f>I15</f>
        <v>21216061</v>
      </c>
      <c r="J9" s="75"/>
      <c r="K9" s="75">
        <f>K23</f>
        <v>14396175.95</v>
      </c>
      <c r="L9" s="238" t="s">
        <v>152</v>
      </c>
      <c r="M9" s="238" t="s">
        <v>152</v>
      </c>
      <c r="N9" s="75">
        <f>N10</f>
        <v>342400</v>
      </c>
      <c r="O9" s="13" t="s">
        <v>152</v>
      </c>
    </row>
    <row r="10" spans="1:15" s="4" customFormat="1" ht="12.75">
      <c r="A10" s="16" t="s">
        <v>153</v>
      </c>
      <c r="B10" s="857" t="s">
        <v>154</v>
      </c>
      <c r="C10" s="18" t="s">
        <v>152</v>
      </c>
      <c r="D10" s="18" t="s">
        <v>152</v>
      </c>
      <c r="E10" s="18" t="s">
        <v>152</v>
      </c>
      <c r="F10" s="18" t="s">
        <v>152</v>
      </c>
      <c r="G10" s="18" t="s">
        <v>152</v>
      </c>
      <c r="H10" s="19">
        <f>N10</f>
        <v>342400</v>
      </c>
      <c r="I10" s="20" t="s">
        <v>152</v>
      </c>
      <c r="J10" s="20"/>
      <c r="K10" s="20" t="s">
        <v>152</v>
      </c>
      <c r="L10" s="20" t="s">
        <v>152</v>
      </c>
      <c r="M10" s="20" t="s">
        <v>152</v>
      </c>
      <c r="N10" s="241">
        <f>N11+N14+N12+N13</f>
        <v>342400</v>
      </c>
      <c r="O10" s="18" t="s">
        <v>152</v>
      </c>
    </row>
    <row r="11" spans="1:15" s="4" customFormat="1" ht="25.5" hidden="1">
      <c r="A11" s="21" t="s">
        <v>155</v>
      </c>
      <c r="B11" s="857"/>
      <c r="C11" s="841" t="s">
        <v>156</v>
      </c>
      <c r="D11" s="22" t="s">
        <v>157</v>
      </c>
      <c r="E11" s="884"/>
      <c r="F11" s="841" t="s">
        <v>409</v>
      </c>
      <c r="G11" s="22"/>
      <c r="H11" s="19">
        <f>N11</f>
        <v>0</v>
      </c>
      <c r="I11" s="20" t="s">
        <v>152</v>
      </c>
      <c r="J11" s="20"/>
      <c r="K11" s="20" t="s">
        <v>152</v>
      </c>
      <c r="L11" s="20" t="s">
        <v>152</v>
      </c>
      <c r="M11" s="20" t="s">
        <v>152</v>
      </c>
      <c r="N11" s="241"/>
      <c r="O11" s="18" t="s">
        <v>152</v>
      </c>
    </row>
    <row r="12" spans="1:15" s="4" customFormat="1" ht="25.5">
      <c r="A12" s="304" t="s">
        <v>427</v>
      </c>
      <c r="B12" s="857"/>
      <c r="C12" s="858"/>
      <c r="D12" s="22" t="s">
        <v>157</v>
      </c>
      <c r="E12" s="885"/>
      <c r="F12" s="858"/>
      <c r="G12" s="22"/>
      <c r="H12" s="19">
        <f>N12</f>
        <v>32400</v>
      </c>
      <c r="I12" s="20" t="s">
        <v>152</v>
      </c>
      <c r="J12" s="20"/>
      <c r="K12" s="20" t="s">
        <v>152</v>
      </c>
      <c r="L12" s="20"/>
      <c r="M12" s="20"/>
      <c r="N12" s="241">
        <v>32400</v>
      </c>
      <c r="O12" s="18"/>
    </row>
    <row r="13" spans="1:15" s="4" customFormat="1" ht="16.5" customHeight="1">
      <c r="A13" s="21" t="s">
        <v>160</v>
      </c>
      <c r="B13" s="857"/>
      <c r="C13" s="842"/>
      <c r="D13" s="22" t="s">
        <v>157</v>
      </c>
      <c r="E13" s="886"/>
      <c r="F13" s="842"/>
      <c r="G13" s="22"/>
      <c r="H13" s="19">
        <f>N13</f>
        <v>40000</v>
      </c>
      <c r="I13" s="20" t="s">
        <v>152</v>
      </c>
      <c r="J13" s="20"/>
      <c r="K13" s="20" t="s">
        <v>152</v>
      </c>
      <c r="L13" s="20"/>
      <c r="M13" s="20"/>
      <c r="N13" s="241">
        <v>40000</v>
      </c>
      <c r="O13" s="18"/>
    </row>
    <row r="14" spans="1:15" s="4" customFormat="1" ht="16.5" customHeight="1">
      <c r="A14" s="21" t="s">
        <v>161</v>
      </c>
      <c r="B14" s="857"/>
      <c r="C14" s="22" t="s">
        <v>156</v>
      </c>
      <c r="D14" s="22" t="s">
        <v>157</v>
      </c>
      <c r="E14" s="22"/>
      <c r="F14" s="22" t="s">
        <v>410</v>
      </c>
      <c r="G14" s="22"/>
      <c r="H14" s="19">
        <f>N14</f>
        <v>270000</v>
      </c>
      <c r="I14" s="20" t="s">
        <v>152</v>
      </c>
      <c r="J14" s="20"/>
      <c r="K14" s="20" t="s">
        <v>152</v>
      </c>
      <c r="L14" s="20" t="s">
        <v>152</v>
      </c>
      <c r="M14" s="20" t="s">
        <v>152</v>
      </c>
      <c r="N14" s="241">
        <v>270000</v>
      </c>
      <c r="O14" s="18" t="s">
        <v>152</v>
      </c>
    </row>
    <row r="15" spans="1:15" s="4" customFormat="1" ht="16.5" customHeight="1">
      <c r="A15" s="304" t="s">
        <v>163</v>
      </c>
      <c r="B15" s="941" t="s">
        <v>164</v>
      </c>
      <c r="C15" s="299" t="s">
        <v>152</v>
      </c>
      <c r="D15" s="296"/>
      <c r="E15" s="299" t="s">
        <v>152</v>
      </c>
      <c r="F15" s="299" t="s">
        <v>152</v>
      </c>
      <c r="G15" s="299" t="s">
        <v>152</v>
      </c>
      <c r="H15" s="301">
        <f>SUM(H16:H22)</f>
        <v>21216061</v>
      </c>
      <c r="I15" s="301">
        <f>I16+I18+I19+I17+I22</f>
        <v>21216061</v>
      </c>
      <c r="J15" s="938"/>
      <c r="K15" s="302" t="s">
        <v>152</v>
      </c>
      <c r="L15" s="303" t="s">
        <v>152</v>
      </c>
      <c r="M15" s="303" t="s">
        <v>152</v>
      </c>
      <c r="N15" s="302" t="s">
        <v>152</v>
      </c>
      <c r="O15" s="18" t="s">
        <v>152</v>
      </c>
    </row>
    <row r="16" spans="1:16" s="4" customFormat="1" ht="12.75">
      <c r="A16" s="920" t="s">
        <v>349</v>
      </c>
      <c r="B16" s="942"/>
      <c r="C16" s="939" t="s">
        <v>22</v>
      </c>
      <c r="D16" s="296" t="s">
        <v>157</v>
      </c>
      <c r="E16" s="939"/>
      <c r="F16" s="935">
        <v>131</v>
      </c>
      <c r="G16" s="935"/>
      <c r="H16" s="301">
        <f aca="true" t="shared" si="0" ref="H16:H22">I16</f>
        <v>330400</v>
      </c>
      <c r="I16" s="301">
        <v>330400</v>
      </c>
      <c r="J16" s="938"/>
      <c r="K16" s="302" t="s">
        <v>152</v>
      </c>
      <c r="L16" s="303" t="s">
        <v>152</v>
      </c>
      <c r="M16" s="303" t="s">
        <v>152</v>
      </c>
      <c r="N16" s="302" t="s">
        <v>152</v>
      </c>
      <c r="O16" s="18" t="s">
        <v>152</v>
      </c>
      <c r="P16" s="28"/>
    </row>
    <row r="17" spans="1:16" s="4" customFormat="1" ht="12.75">
      <c r="A17" s="921"/>
      <c r="B17" s="942"/>
      <c r="C17" s="940"/>
      <c r="D17" s="377">
        <v>14130030000000000</v>
      </c>
      <c r="E17" s="940"/>
      <c r="F17" s="937"/>
      <c r="G17" s="937"/>
      <c r="H17" s="301">
        <f t="shared" si="0"/>
        <v>17310561</v>
      </c>
      <c r="I17" s="301">
        <f>16622600+687961</f>
        <v>17310561</v>
      </c>
      <c r="J17" s="301"/>
      <c r="K17" s="302" t="s">
        <v>152</v>
      </c>
      <c r="L17" s="303" t="s">
        <v>152</v>
      </c>
      <c r="M17" s="303" t="s">
        <v>152</v>
      </c>
      <c r="N17" s="302" t="s">
        <v>152</v>
      </c>
      <c r="O17" s="18"/>
      <c r="P17" s="28"/>
    </row>
    <row r="18" spans="1:15" s="4" customFormat="1" ht="15" customHeight="1">
      <c r="A18" s="944" t="s">
        <v>350</v>
      </c>
      <c r="B18" s="942"/>
      <c r="C18" s="941" t="s">
        <v>24</v>
      </c>
      <c r="D18" s="296" t="s">
        <v>157</v>
      </c>
      <c r="E18" s="378"/>
      <c r="F18" s="935">
        <v>131</v>
      </c>
      <c r="G18" s="296"/>
      <c r="H18" s="301">
        <f t="shared" si="0"/>
        <v>1134900</v>
      </c>
      <c r="I18" s="301">
        <v>1134900</v>
      </c>
      <c r="J18" s="301"/>
      <c r="K18" s="303" t="s">
        <v>152</v>
      </c>
      <c r="L18" s="303" t="s">
        <v>152</v>
      </c>
      <c r="M18" s="303" t="s">
        <v>152</v>
      </c>
      <c r="N18" s="303" t="s">
        <v>152</v>
      </c>
      <c r="O18" s="18" t="s">
        <v>152</v>
      </c>
    </row>
    <row r="19" spans="1:15" s="4" customFormat="1" ht="25.5" customHeight="1" hidden="1">
      <c r="A19" s="945"/>
      <c r="B19" s="942"/>
      <c r="C19" s="942"/>
      <c r="D19" s="379"/>
      <c r="E19" s="378"/>
      <c r="F19" s="936"/>
      <c r="G19" s="296"/>
      <c r="H19" s="301">
        <f t="shared" si="0"/>
        <v>0</v>
      </c>
      <c r="I19" s="301"/>
      <c r="J19" s="301"/>
      <c r="K19" s="303" t="s">
        <v>152</v>
      </c>
      <c r="L19" s="303" t="s">
        <v>152</v>
      </c>
      <c r="M19" s="303" t="s">
        <v>152</v>
      </c>
      <c r="N19" s="303" t="s">
        <v>152</v>
      </c>
      <c r="O19" s="18" t="s">
        <v>152</v>
      </c>
    </row>
    <row r="20" spans="1:15" s="4" customFormat="1" ht="25.5" customHeight="1" hidden="1">
      <c r="A20" s="945"/>
      <c r="B20" s="942"/>
      <c r="C20" s="942"/>
      <c r="D20" s="378"/>
      <c r="E20" s="296"/>
      <c r="F20" s="936"/>
      <c r="G20" s="296"/>
      <c r="H20" s="301">
        <f t="shared" si="0"/>
        <v>0</v>
      </c>
      <c r="I20" s="303"/>
      <c r="J20" s="301"/>
      <c r="K20" s="303" t="s">
        <v>152</v>
      </c>
      <c r="L20" s="303" t="s">
        <v>152</v>
      </c>
      <c r="M20" s="303" t="s">
        <v>152</v>
      </c>
      <c r="N20" s="303" t="s">
        <v>152</v>
      </c>
      <c r="O20" s="18" t="s">
        <v>152</v>
      </c>
    </row>
    <row r="21" spans="1:15" s="4" customFormat="1" ht="42.75" customHeight="1" hidden="1">
      <c r="A21" s="945"/>
      <c r="B21" s="942"/>
      <c r="C21" s="942"/>
      <c r="D21" s="378"/>
      <c r="E21" s="296"/>
      <c r="F21" s="936"/>
      <c r="G21" s="296"/>
      <c r="H21" s="301">
        <f t="shared" si="0"/>
        <v>0</v>
      </c>
      <c r="I21" s="303"/>
      <c r="J21" s="301"/>
      <c r="K21" s="303" t="s">
        <v>152</v>
      </c>
      <c r="L21" s="303" t="s">
        <v>152</v>
      </c>
      <c r="M21" s="303" t="s">
        <v>152</v>
      </c>
      <c r="N21" s="303" t="s">
        <v>152</v>
      </c>
      <c r="O21" s="18" t="s">
        <v>152</v>
      </c>
    </row>
    <row r="22" spans="1:15" s="4" customFormat="1" ht="12" customHeight="1">
      <c r="A22" s="946"/>
      <c r="B22" s="943"/>
      <c r="C22" s="943"/>
      <c r="D22" s="377">
        <v>14130030000000000</v>
      </c>
      <c r="E22" s="296"/>
      <c r="F22" s="937"/>
      <c r="G22" s="296"/>
      <c r="H22" s="301">
        <f t="shared" si="0"/>
        <v>2440200</v>
      </c>
      <c r="I22" s="303">
        <f>2396200+44000</f>
        <v>2440200</v>
      </c>
      <c r="J22" s="301"/>
      <c r="K22" s="303" t="s">
        <v>152</v>
      </c>
      <c r="L22" s="303" t="s">
        <v>152</v>
      </c>
      <c r="M22" s="303" t="s">
        <v>152</v>
      </c>
      <c r="N22" s="303" t="s">
        <v>152</v>
      </c>
      <c r="O22" s="18"/>
    </row>
    <row r="23" spans="1:15" s="4" customFormat="1" ht="12.75">
      <c r="A23" s="380" t="s">
        <v>167</v>
      </c>
      <c r="B23" s="299" t="s">
        <v>168</v>
      </c>
      <c r="C23" s="299" t="s">
        <v>152</v>
      </c>
      <c r="D23" s="299" t="s">
        <v>152</v>
      </c>
      <c r="E23" s="299" t="s">
        <v>152</v>
      </c>
      <c r="F23" s="299" t="s">
        <v>152</v>
      </c>
      <c r="G23" s="299" t="s">
        <v>152</v>
      </c>
      <c r="H23" s="301">
        <f>K23</f>
        <v>14396175.95</v>
      </c>
      <c r="I23" s="303" t="s">
        <v>152</v>
      </c>
      <c r="J23" s="301"/>
      <c r="K23" s="301">
        <f>SUM(K24:K42)</f>
        <v>14396175.95</v>
      </c>
      <c r="L23" s="303" t="s">
        <v>152</v>
      </c>
      <c r="M23" s="303" t="s">
        <v>152</v>
      </c>
      <c r="N23" s="303" t="s">
        <v>152</v>
      </c>
      <c r="O23" s="18" t="s">
        <v>152</v>
      </c>
    </row>
    <row r="24" spans="1:16" s="4" customFormat="1" ht="72.75" customHeight="1">
      <c r="A24" s="381" t="s">
        <v>64</v>
      </c>
      <c r="B24" s="299"/>
      <c r="C24" s="300" t="s">
        <v>25</v>
      </c>
      <c r="D24" s="382" t="s">
        <v>169</v>
      </c>
      <c r="E24" s="299"/>
      <c r="F24" s="299" t="s">
        <v>411</v>
      </c>
      <c r="G24" s="299"/>
      <c r="H24" s="307">
        <f>K24</f>
        <v>839300</v>
      </c>
      <c r="I24" s="302" t="s">
        <v>152</v>
      </c>
      <c r="J24" s="307"/>
      <c r="K24" s="307">
        <v>839300</v>
      </c>
      <c r="L24" s="302" t="s">
        <v>152</v>
      </c>
      <c r="M24" s="302" t="s">
        <v>152</v>
      </c>
      <c r="N24" s="302" t="s">
        <v>152</v>
      </c>
      <c r="O24" s="36" t="s">
        <v>152</v>
      </c>
      <c r="P24" s="37"/>
    </row>
    <row r="25" spans="1:15" s="4" customFormat="1" ht="12.75" hidden="1">
      <c r="A25" s="38" t="s">
        <v>170</v>
      </c>
      <c r="B25" s="17" t="s">
        <v>171</v>
      </c>
      <c r="C25" s="22"/>
      <c r="D25" s="30"/>
      <c r="E25" s="22"/>
      <c r="F25" s="22"/>
      <c r="G25" s="22"/>
      <c r="H25" s="19"/>
      <c r="I25" s="20" t="s">
        <v>152</v>
      </c>
      <c r="J25" s="19"/>
      <c r="K25" s="19"/>
      <c r="L25" s="20" t="s">
        <v>152</v>
      </c>
      <c r="M25" s="20" t="s">
        <v>152</v>
      </c>
      <c r="N25" s="19"/>
      <c r="O25" s="39"/>
    </row>
    <row r="26" spans="1:15" s="4" customFormat="1" ht="12.75" customHeight="1" hidden="1">
      <c r="A26" s="38" t="s">
        <v>172</v>
      </c>
      <c r="B26" s="17" t="s">
        <v>162</v>
      </c>
      <c r="C26" s="22"/>
      <c r="D26" s="22"/>
      <c r="E26" s="22"/>
      <c r="F26" s="22" t="s">
        <v>152</v>
      </c>
      <c r="G26" s="22"/>
      <c r="H26" s="19"/>
      <c r="I26" s="20" t="s">
        <v>152</v>
      </c>
      <c r="J26" s="19"/>
      <c r="K26" s="19"/>
      <c r="L26" s="20" t="s">
        <v>152</v>
      </c>
      <c r="M26" s="20" t="s">
        <v>152</v>
      </c>
      <c r="N26" s="19"/>
      <c r="O26" s="18" t="s">
        <v>152</v>
      </c>
    </row>
    <row r="27" spans="1:15" s="4" customFormat="1" ht="12.75" customHeight="1" hidden="1">
      <c r="A27" s="40" t="s">
        <v>173</v>
      </c>
      <c r="B27" s="17"/>
      <c r="C27" s="33" t="s">
        <v>26</v>
      </c>
      <c r="D27" s="17" t="s">
        <v>157</v>
      </c>
      <c r="E27" s="22"/>
      <c r="F27" s="17" t="s">
        <v>162</v>
      </c>
      <c r="G27" s="22"/>
      <c r="H27" s="19">
        <f>K27</f>
        <v>0</v>
      </c>
      <c r="I27" s="26" t="s">
        <v>152</v>
      </c>
      <c r="J27" s="19"/>
      <c r="K27" s="19"/>
      <c r="L27" s="20"/>
      <c r="M27" s="20"/>
      <c r="N27" s="26" t="s">
        <v>152</v>
      </c>
      <c r="O27" s="18"/>
    </row>
    <row r="28" spans="1:15" s="4" customFormat="1" ht="25.5">
      <c r="A28" s="298" t="s">
        <v>63</v>
      </c>
      <c r="B28" s="299"/>
      <c r="C28" s="300" t="s">
        <v>59</v>
      </c>
      <c r="D28" s="299" t="s">
        <v>157</v>
      </c>
      <c r="E28" s="296"/>
      <c r="F28" s="17" t="s">
        <v>411</v>
      </c>
      <c r="G28" s="22"/>
      <c r="H28" s="19">
        <f>K28</f>
        <v>244000</v>
      </c>
      <c r="I28" s="26" t="s">
        <v>152</v>
      </c>
      <c r="J28" s="19"/>
      <c r="K28" s="19">
        <f>K85</f>
        <v>244000</v>
      </c>
      <c r="L28" s="20"/>
      <c r="M28" s="20"/>
      <c r="N28" s="26" t="s">
        <v>152</v>
      </c>
      <c r="O28" s="18"/>
    </row>
    <row r="29" spans="1:15" s="4" customFormat="1" ht="12.75">
      <c r="A29" s="917" t="s">
        <v>79</v>
      </c>
      <c r="B29" s="299"/>
      <c r="C29" s="300" t="s">
        <v>87</v>
      </c>
      <c r="D29" s="17" t="s">
        <v>157</v>
      </c>
      <c r="F29" s="841" t="s">
        <v>411</v>
      </c>
      <c r="G29" s="22"/>
      <c r="H29" s="19">
        <f>K29</f>
        <v>60000</v>
      </c>
      <c r="I29" s="26" t="s">
        <v>152</v>
      </c>
      <c r="J29" s="46"/>
      <c r="K29" s="372">
        <f>K87</f>
        <v>60000</v>
      </c>
      <c r="L29" s="46"/>
      <c r="M29" s="46"/>
      <c r="N29" s="26" t="s">
        <v>152</v>
      </c>
      <c r="O29" s="18"/>
    </row>
    <row r="30" spans="1:15" s="4" customFormat="1" ht="12.75">
      <c r="A30" s="918"/>
      <c r="B30" s="299"/>
      <c r="C30" s="300" t="s">
        <v>87</v>
      </c>
      <c r="D30" s="296" t="s">
        <v>415</v>
      </c>
      <c r="E30" s="296"/>
      <c r="F30" s="858"/>
      <c r="G30" s="22"/>
      <c r="H30" s="19">
        <f>K30</f>
        <v>64800</v>
      </c>
      <c r="I30" s="26" t="s">
        <v>152</v>
      </c>
      <c r="J30" s="19"/>
      <c r="K30" s="19">
        <f>K88</f>
        <v>64800</v>
      </c>
      <c r="L30" s="20"/>
      <c r="M30" s="20"/>
      <c r="N30" s="26" t="s">
        <v>152</v>
      </c>
      <c r="O30" s="18"/>
    </row>
    <row r="31" spans="1:15" s="4" customFormat="1" ht="12.75">
      <c r="A31" s="918"/>
      <c r="B31" s="299"/>
      <c r="C31" s="300" t="s">
        <v>87</v>
      </c>
      <c r="D31" s="296" t="s">
        <v>417</v>
      </c>
      <c r="E31" s="296"/>
      <c r="F31" s="858"/>
      <c r="G31" s="22"/>
      <c r="H31" s="19">
        <f aca="true" t="shared" si="1" ref="H31:H42">K31</f>
        <v>7200</v>
      </c>
      <c r="I31" s="26" t="s">
        <v>152</v>
      </c>
      <c r="J31" s="19"/>
      <c r="K31" s="19">
        <f>K89</f>
        <v>7200</v>
      </c>
      <c r="L31" s="20"/>
      <c r="M31" s="20"/>
      <c r="N31" s="26" t="s">
        <v>152</v>
      </c>
      <c r="O31" s="18"/>
    </row>
    <row r="32" spans="1:15" s="4" customFormat="1" ht="12.75">
      <c r="A32" s="918"/>
      <c r="B32" s="299"/>
      <c r="C32" s="300" t="s">
        <v>87</v>
      </c>
      <c r="D32" s="296" t="s">
        <v>418</v>
      </c>
      <c r="E32" s="296"/>
      <c r="F32" s="858"/>
      <c r="G32" s="22"/>
      <c r="H32" s="19">
        <f t="shared" si="1"/>
        <v>16200</v>
      </c>
      <c r="I32" s="26" t="s">
        <v>152</v>
      </c>
      <c r="J32" s="19"/>
      <c r="K32" s="19">
        <f>K90</f>
        <v>16200</v>
      </c>
      <c r="L32" s="20"/>
      <c r="M32" s="20"/>
      <c r="N32" s="26" t="s">
        <v>152</v>
      </c>
      <c r="O32" s="18"/>
    </row>
    <row r="33" spans="1:15" s="4" customFormat="1" ht="12.75">
      <c r="A33" s="919"/>
      <c r="B33" s="299"/>
      <c r="C33" s="300" t="s">
        <v>87</v>
      </c>
      <c r="D33" s="296" t="s">
        <v>419</v>
      </c>
      <c r="E33" s="296"/>
      <c r="F33" s="842"/>
      <c r="G33" s="22"/>
      <c r="H33" s="19">
        <f t="shared" si="1"/>
        <v>1800</v>
      </c>
      <c r="I33" s="26" t="s">
        <v>152</v>
      </c>
      <c r="J33" s="19"/>
      <c r="K33" s="19">
        <f>K91</f>
        <v>1800</v>
      </c>
      <c r="L33" s="20"/>
      <c r="M33" s="20"/>
      <c r="N33" s="26" t="s">
        <v>152</v>
      </c>
      <c r="O33" s="18"/>
    </row>
    <row r="34" spans="1:15" s="4" customFormat="1" ht="12.75">
      <c r="A34" s="926" t="s">
        <v>247</v>
      </c>
      <c r="B34" s="299"/>
      <c r="C34" s="927" t="s">
        <v>96</v>
      </c>
      <c r="D34" s="299" t="s">
        <v>157</v>
      </c>
      <c r="E34" s="296"/>
      <c r="F34" s="841" t="s">
        <v>411</v>
      </c>
      <c r="G34" s="22"/>
      <c r="H34" s="19">
        <f t="shared" si="1"/>
        <v>190197</v>
      </c>
      <c r="I34" s="26" t="s">
        <v>152</v>
      </c>
      <c r="J34" s="19"/>
      <c r="K34" s="19">
        <f>K94+K98</f>
        <v>190197</v>
      </c>
      <c r="L34" s="20"/>
      <c r="M34" s="20"/>
      <c r="N34" s="26" t="s">
        <v>152</v>
      </c>
      <c r="O34" s="18"/>
    </row>
    <row r="35" spans="1:15" s="4" customFormat="1" ht="12.75">
      <c r="A35" s="926"/>
      <c r="B35" s="299"/>
      <c r="C35" s="927"/>
      <c r="D35" s="296" t="s">
        <v>348</v>
      </c>
      <c r="E35" s="296"/>
      <c r="F35" s="858"/>
      <c r="G35" s="22"/>
      <c r="H35" s="19">
        <f t="shared" si="1"/>
        <v>11860.699999999999</v>
      </c>
      <c r="I35" s="26" t="s">
        <v>152</v>
      </c>
      <c r="J35" s="19"/>
      <c r="K35" s="19">
        <f>K96+K99</f>
        <v>11860.699999999999</v>
      </c>
      <c r="L35" s="20"/>
      <c r="M35" s="20"/>
      <c r="N35" s="26" t="s">
        <v>152</v>
      </c>
      <c r="O35" s="18"/>
    </row>
    <row r="36" spans="1:15" s="4" customFormat="1" ht="12.75">
      <c r="A36" s="926"/>
      <c r="B36" s="299"/>
      <c r="C36" s="927"/>
      <c r="D36" s="299" t="s">
        <v>281</v>
      </c>
      <c r="E36" s="296"/>
      <c r="F36" s="842"/>
      <c r="G36" s="22"/>
      <c r="H36" s="19">
        <f t="shared" si="1"/>
        <v>106746.25</v>
      </c>
      <c r="I36" s="26" t="s">
        <v>152</v>
      </c>
      <c r="J36" s="19"/>
      <c r="K36" s="19">
        <f>K95</f>
        <v>106746.25</v>
      </c>
      <c r="L36" s="20"/>
      <c r="M36" s="20"/>
      <c r="N36" s="26" t="s">
        <v>152</v>
      </c>
      <c r="O36" s="18"/>
    </row>
    <row r="37" spans="1:15" s="4" customFormat="1" ht="63.75">
      <c r="A37" s="304" t="s">
        <v>62</v>
      </c>
      <c r="B37" s="305"/>
      <c r="C37" s="261" t="s">
        <v>60</v>
      </c>
      <c r="D37" s="299" t="s">
        <v>268</v>
      </c>
      <c r="E37" s="296"/>
      <c r="F37" s="17" t="s">
        <v>411</v>
      </c>
      <c r="G37" s="22"/>
      <c r="H37" s="19">
        <f t="shared" si="1"/>
        <v>350000</v>
      </c>
      <c r="I37" s="26" t="s">
        <v>152</v>
      </c>
      <c r="J37" s="19"/>
      <c r="K37" s="19">
        <f>K101</f>
        <v>350000</v>
      </c>
      <c r="L37" s="20"/>
      <c r="M37" s="20"/>
      <c r="N37" s="26" t="s">
        <v>152</v>
      </c>
      <c r="O37" s="18"/>
    </row>
    <row r="38" spans="1:15" s="4" customFormat="1" ht="25.5">
      <c r="A38" s="304" t="s">
        <v>429</v>
      </c>
      <c r="B38" s="305"/>
      <c r="C38" s="296" t="s">
        <v>378</v>
      </c>
      <c r="D38" s="296" t="s">
        <v>157</v>
      </c>
      <c r="E38" s="296"/>
      <c r="F38" s="17" t="s">
        <v>411</v>
      </c>
      <c r="G38" s="22"/>
      <c r="H38" s="19">
        <f t="shared" si="1"/>
        <v>120000</v>
      </c>
      <c r="I38" s="26" t="s">
        <v>152</v>
      </c>
      <c r="J38" s="19"/>
      <c r="K38" s="19">
        <f>K109</f>
        <v>120000</v>
      </c>
      <c r="L38" s="20"/>
      <c r="M38" s="20"/>
      <c r="N38" s="26" t="s">
        <v>152</v>
      </c>
      <c r="O38" s="18"/>
    </row>
    <row r="39" spans="1:15" s="4" customFormat="1" ht="21" customHeight="1">
      <c r="A39" s="915" t="s">
        <v>351</v>
      </c>
      <c r="B39" s="305"/>
      <c r="C39" s="916" t="s">
        <v>344</v>
      </c>
      <c r="D39" s="296" t="s">
        <v>345</v>
      </c>
      <c r="E39" s="296"/>
      <c r="F39" s="841" t="s">
        <v>411</v>
      </c>
      <c r="G39" s="22"/>
      <c r="H39" s="19">
        <f t="shared" si="1"/>
        <v>11000000</v>
      </c>
      <c r="I39" s="26" t="s">
        <v>152</v>
      </c>
      <c r="J39" s="19"/>
      <c r="K39" s="19">
        <f>K106</f>
        <v>11000000</v>
      </c>
      <c r="L39" s="20"/>
      <c r="M39" s="20"/>
      <c r="N39" s="26" t="s">
        <v>152</v>
      </c>
      <c r="O39" s="18"/>
    </row>
    <row r="40" spans="1:15" s="4" customFormat="1" ht="18" customHeight="1">
      <c r="A40" s="915"/>
      <c r="B40" s="305"/>
      <c r="C40" s="916"/>
      <c r="D40" s="296" t="s">
        <v>348</v>
      </c>
      <c r="E40" s="296"/>
      <c r="F40" s="842"/>
      <c r="G40" s="22"/>
      <c r="H40" s="19">
        <f t="shared" si="1"/>
        <v>1222222</v>
      </c>
      <c r="I40" s="26" t="s">
        <v>152</v>
      </c>
      <c r="J40" s="19"/>
      <c r="K40" s="19">
        <f>K107</f>
        <v>1222222</v>
      </c>
      <c r="L40" s="20"/>
      <c r="M40" s="20"/>
      <c r="N40" s="26" t="s">
        <v>152</v>
      </c>
      <c r="O40" s="18"/>
    </row>
    <row r="41" spans="1:15" s="4" customFormat="1" ht="38.25">
      <c r="A41" s="40" t="s">
        <v>80</v>
      </c>
      <c r="B41" s="17"/>
      <c r="C41" s="17" t="s">
        <v>27</v>
      </c>
      <c r="D41" s="17" t="s">
        <v>475</v>
      </c>
      <c r="E41" s="17"/>
      <c r="F41" s="17" t="s">
        <v>411</v>
      </c>
      <c r="G41" s="17"/>
      <c r="H41" s="20">
        <f t="shared" si="1"/>
        <v>150850</v>
      </c>
      <c r="I41" s="20"/>
      <c r="J41" s="20"/>
      <c r="K41" s="19">
        <f>K110</f>
        <v>150850</v>
      </c>
      <c r="L41" s="20"/>
      <c r="M41" s="20"/>
      <c r="N41" s="20"/>
      <c r="O41" s="18"/>
    </row>
    <row r="42" spans="1:15" s="4" customFormat="1" ht="22.5" customHeight="1">
      <c r="A42" s="408" t="s">
        <v>514</v>
      </c>
      <c r="B42" s="17"/>
      <c r="C42" s="1" t="s">
        <v>515</v>
      </c>
      <c r="D42" s="17" t="s">
        <v>157</v>
      </c>
      <c r="E42" s="22"/>
      <c r="F42" s="30" t="s">
        <v>411</v>
      </c>
      <c r="G42" s="22"/>
      <c r="H42" s="19">
        <f t="shared" si="1"/>
        <v>11000</v>
      </c>
      <c r="I42" s="26"/>
      <c r="J42" s="19"/>
      <c r="K42" s="20">
        <v>11000</v>
      </c>
      <c r="L42" s="20"/>
      <c r="M42" s="20"/>
      <c r="N42" s="20"/>
      <c r="O42" s="18"/>
    </row>
    <row r="43" spans="1:15" s="46" customFormat="1" ht="17.25" customHeight="1">
      <c r="A43" s="41" t="s">
        <v>174</v>
      </c>
      <c r="B43" s="42" t="s">
        <v>175</v>
      </c>
      <c r="C43" s="260" t="s">
        <v>152</v>
      </c>
      <c r="D43" s="260" t="s">
        <v>152</v>
      </c>
      <c r="E43" s="260" t="s">
        <v>152</v>
      </c>
      <c r="F43" s="260" t="s">
        <v>152</v>
      </c>
      <c r="G43" s="260" t="s">
        <v>152</v>
      </c>
      <c r="H43" s="44">
        <f>I43+N43+K43</f>
        <v>35954636.95</v>
      </c>
      <c r="I43" s="44">
        <f>I49+I68+I78</f>
        <v>21216061</v>
      </c>
      <c r="J43" s="44"/>
      <c r="K43" s="44">
        <f>K78+K82+K84+K92+K100+K103+K105+K86+K108+K110+K112</f>
        <v>14396175.95</v>
      </c>
      <c r="L43" s="44"/>
      <c r="M43" s="44"/>
      <c r="N43" s="44">
        <f>N114</f>
        <v>342400</v>
      </c>
      <c r="O43" s="45"/>
    </row>
    <row r="44" spans="1:15" s="46" customFormat="1" ht="18" customHeight="1">
      <c r="A44" s="21" t="s">
        <v>176</v>
      </c>
      <c r="B44" s="22" t="s">
        <v>177</v>
      </c>
      <c r="C44" s="47" t="s">
        <v>152</v>
      </c>
      <c r="D44" s="47" t="s">
        <v>152</v>
      </c>
      <c r="E44" s="47" t="s">
        <v>152</v>
      </c>
      <c r="F44" s="47" t="s">
        <v>152</v>
      </c>
      <c r="G44" s="47" t="s">
        <v>152</v>
      </c>
      <c r="H44" s="19">
        <f>I44+N44</f>
        <v>16786970</v>
      </c>
      <c r="I44" s="19">
        <f>I45+I47</f>
        <v>16786970</v>
      </c>
      <c r="J44" s="19"/>
      <c r="K44" s="19"/>
      <c r="L44" s="19"/>
      <c r="M44" s="19"/>
      <c r="N44" s="19"/>
      <c r="O44" s="18" t="s">
        <v>152</v>
      </c>
    </row>
    <row r="45" spans="1:15" s="46" customFormat="1" ht="25.5">
      <c r="A45" s="40" t="s">
        <v>178</v>
      </c>
      <c r="B45" s="22" t="s">
        <v>179</v>
      </c>
      <c r="C45" s="47" t="s">
        <v>152</v>
      </c>
      <c r="D45" s="47" t="s">
        <v>152</v>
      </c>
      <c r="E45" s="47" t="s">
        <v>152</v>
      </c>
      <c r="F45" s="47" t="s">
        <v>152</v>
      </c>
      <c r="G45" s="47" t="s">
        <v>152</v>
      </c>
      <c r="H45" s="19">
        <f>I45+N45</f>
        <v>16729870</v>
      </c>
      <c r="I45" s="19">
        <f>I50+I51+I53+I54</f>
        <v>16729870</v>
      </c>
      <c r="J45" s="19"/>
      <c r="K45" s="19"/>
      <c r="L45" s="19"/>
      <c r="M45" s="19"/>
      <c r="N45" s="19"/>
      <c r="O45" s="18" t="s">
        <v>152</v>
      </c>
    </row>
    <row r="46" spans="1:15" s="46" customFormat="1" ht="9.75" customHeight="1" hidden="1">
      <c r="A46" s="21" t="s">
        <v>180</v>
      </c>
      <c r="B46" s="22" t="s">
        <v>181</v>
      </c>
      <c r="C46" s="47" t="s">
        <v>152</v>
      </c>
      <c r="D46" s="47" t="s">
        <v>152</v>
      </c>
      <c r="E46" s="47" t="s">
        <v>152</v>
      </c>
      <c r="F46" s="47" t="s">
        <v>152</v>
      </c>
      <c r="G46" s="47" t="s">
        <v>152</v>
      </c>
      <c r="H46" s="19"/>
      <c r="I46" s="19"/>
      <c r="J46" s="19"/>
      <c r="K46" s="19"/>
      <c r="L46" s="19"/>
      <c r="M46" s="19"/>
      <c r="N46" s="19"/>
      <c r="O46" s="18" t="s">
        <v>152</v>
      </c>
    </row>
    <row r="47" spans="1:15" s="46" customFormat="1" ht="25.5">
      <c r="A47" s="21" t="s">
        <v>182</v>
      </c>
      <c r="B47" s="22" t="s">
        <v>183</v>
      </c>
      <c r="C47" s="47" t="s">
        <v>152</v>
      </c>
      <c r="D47" s="47" t="s">
        <v>152</v>
      </c>
      <c r="E47" s="47" t="s">
        <v>152</v>
      </c>
      <c r="F47" s="47" t="s">
        <v>152</v>
      </c>
      <c r="G47" s="47" t="s">
        <v>152</v>
      </c>
      <c r="H47" s="19">
        <f>I47+N47</f>
        <v>57100</v>
      </c>
      <c r="I47" s="19">
        <f>I74+I75</f>
        <v>57100</v>
      </c>
      <c r="J47" s="19"/>
      <c r="K47" s="19"/>
      <c r="L47" s="19"/>
      <c r="M47" s="19"/>
      <c r="N47" s="19"/>
      <c r="O47" s="18" t="s">
        <v>152</v>
      </c>
    </row>
    <row r="48" spans="1:15" s="46" customFormat="1" ht="13.5" customHeight="1" hidden="1">
      <c r="A48" s="21" t="s">
        <v>184</v>
      </c>
      <c r="B48" s="22" t="s">
        <v>185</v>
      </c>
      <c r="C48" s="47" t="s">
        <v>152</v>
      </c>
      <c r="D48" s="47" t="s">
        <v>152</v>
      </c>
      <c r="E48" s="47" t="s">
        <v>152</v>
      </c>
      <c r="F48" s="47" t="s">
        <v>152</v>
      </c>
      <c r="G48" s="47" t="s">
        <v>152</v>
      </c>
      <c r="H48" s="19">
        <v>0</v>
      </c>
      <c r="I48" s="19">
        <v>0</v>
      </c>
      <c r="J48" s="19"/>
      <c r="K48" s="19"/>
      <c r="L48" s="19"/>
      <c r="M48" s="19"/>
      <c r="N48" s="19"/>
      <c r="O48" s="39"/>
    </row>
    <row r="49" spans="1:15" s="46" customFormat="1" ht="29.25" customHeight="1">
      <c r="A49" s="839" t="s">
        <v>186</v>
      </c>
      <c r="B49" s="840"/>
      <c r="C49" s="48" t="s">
        <v>22</v>
      </c>
      <c r="D49" s="12"/>
      <c r="E49" s="48"/>
      <c r="F49" s="12"/>
      <c r="G49" s="12"/>
      <c r="H49" s="75">
        <f>SUM(H50:H67)</f>
        <v>17640961</v>
      </c>
      <c r="I49" s="75">
        <f>SUM(I50:I67)</f>
        <v>17640961</v>
      </c>
      <c r="J49" s="14"/>
      <c r="K49" s="15" t="s">
        <v>187</v>
      </c>
      <c r="L49" s="15"/>
      <c r="M49" s="15"/>
      <c r="N49" s="15" t="s">
        <v>187</v>
      </c>
      <c r="O49" s="50"/>
    </row>
    <row r="50" spans="1:15" s="46" customFormat="1" ht="12.75">
      <c r="A50" s="298" t="s">
        <v>4</v>
      </c>
      <c r="B50" s="296"/>
      <c r="C50" s="299" t="s">
        <v>22</v>
      </c>
      <c r="D50" s="377">
        <v>14130030000000000</v>
      </c>
      <c r="E50" s="299" t="s">
        <v>188</v>
      </c>
      <c r="F50" s="299" t="s">
        <v>179</v>
      </c>
      <c r="G50" s="299" t="s">
        <v>189</v>
      </c>
      <c r="H50" s="301">
        <f>I50</f>
        <v>12848000</v>
      </c>
      <c r="I50" s="383">
        <f>12458900+389100</f>
        <v>12848000</v>
      </c>
      <c r="J50" s="301"/>
      <c r="K50" s="302" t="s">
        <v>152</v>
      </c>
      <c r="L50" s="302" t="s">
        <v>152</v>
      </c>
      <c r="M50" s="302" t="s">
        <v>152</v>
      </c>
      <c r="N50" s="302" t="s">
        <v>152</v>
      </c>
      <c r="O50" s="17" t="s">
        <v>152</v>
      </c>
    </row>
    <row r="51" spans="1:15" s="46" customFormat="1" ht="15.75" customHeight="1">
      <c r="A51" s="40" t="s">
        <v>5</v>
      </c>
      <c r="B51" s="22"/>
      <c r="C51" s="17" t="s">
        <v>22</v>
      </c>
      <c r="D51" s="22" t="s">
        <v>157</v>
      </c>
      <c r="E51" s="17" t="s">
        <v>188</v>
      </c>
      <c r="F51" s="17" t="s">
        <v>190</v>
      </c>
      <c r="G51" s="17" t="s">
        <v>191</v>
      </c>
      <c r="H51" s="19">
        <f>I51</f>
        <v>1870</v>
      </c>
      <c r="I51" s="19">
        <v>1870</v>
      </c>
      <c r="J51" s="301"/>
      <c r="K51" s="302" t="s">
        <v>152</v>
      </c>
      <c r="L51" s="302" t="s">
        <v>152</v>
      </c>
      <c r="M51" s="302" t="s">
        <v>152</v>
      </c>
      <c r="N51" s="302" t="s">
        <v>152</v>
      </c>
      <c r="O51" s="17"/>
    </row>
    <row r="52" spans="1:15" s="46" customFormat="1" ht="12.75" hidden="1">
      <c r="A52" s="40" t="s">
        <v>5</v>
      </c>
      <c r="B52" s="22"/>
      <c r="C52" s="22"/>
      <c r="D52" s="30"/>
      <c r="E52" s="22"/>
      <c r="F52" s="22" t="s">
        <v>190</v>
      </c>
      <c r="G52" s="22" t="s">
        <v>191</v>
      </c>
      <c r="H52" s="19">
        <f aca="true" t="shared" si="2" ref="H52:H67">I52</f>
        <v>0</v>
      </c>
      <c r="I52" s="19"/>
      <c r="J52" s="301"/>
      <c r="K52" s="302" t="s">
        <v>152</v>
      </c>
      <c r="L52" s="302" t="s">
        <v>152</v>
      </c>
      <c r="M52" s="302" t="s">
        <v>152</v>
      </c>
      <c r="N52" s="302" t="s">
        <v>152</v>
      </c>
      <c r="O52" s="17" t="s">
        <v>152</v>
      </c>
    </row>
    <row r="53" spans="1:15" s="46" customFormat="1" ht="12.75">
      <c r="A53" s="32" t="s">
        <v>6</v>
      </c>
      <c r="B53" s="22"/>
      <c r="C53" s="17" t="s">
        <v>22</v>
      </c>
      <c r="D53" s="29">
        <v>14130030000000000</v>
      </c>
      <c r="E53" s="17" t="s">
        <v>188</v>
      </c>
      <c r="F53" s="17" t="s">
        <v>192</v>
      </c>
      <c r="G53" s="17" t="s">
        <v>193</v>
      </c>
      <c r="H53" s="19">
        <f t="shared" si="2"/>
        <v>3880000</v>
      </c>
      <c r="I53" s="97">
        <f>3762600+117400</f>
        <v>3880000</v>
      </c>
      <c r="J53" s="301"/>
      <c r="K53" s="302" t="s">
        <v>152</v>
      </c>
      <c r="L53" s="302" t="s">
        <v>152</v>
      </c>
      <c r="M53" s="302" t="s">
        <v>152</v>
      </c>
      <c r="N53" s="302" t="s">
        <v>152</v>
      </c>
      <c r="O53" s="17" t="s">
        <v>152</v>
      </c>
    </row>
    <row r="54" spans="1:15" s="46" customFormat="1" ht="12.75" hidden="1">
      <c r="A54" s="89"/>
      <c r="B54" s="25"/>
      <c r="C54" s="297"/>
      <c r="D54" s="53">
        <v>14130030000000000</v>
      </c>
      <c r="E54" s="52"/>
      <c r="F54" s="54"/>
      <c r="G54" s="54"/>
      <c r="H54" s="19">
        <f t="shared" si="2"/>
        <v>0</v>
      </c>
      <c r="I54" s="19"/>
      <c r="J54" s="301"/>
      <c r="K54" s="302" t="s">
        <v>152</v>
      </c>
      <c r="L54" s="302" t="s">
        <v>152</v>
      </c>
      <c r="M54" s="302" t="s">
        <v>152</v>
      </c>
      <c r="N54" s="302" t="s">
        <v>152</v>
      </c>
      <c r="O54" s="17"/>
    </row>
    <row r="55" spans="1:15" s="46" customFormat="1" ht="13.5" customHeight="1">
      <c r="A55" s="846" t="s">
        <v>7</v>
      </c>
      <c r="B55" s="22"/>
      <c r="C55" s="841" t="s">
        <v>22</v>
      </c>
      <c r="D55" s="22" t="s">
        <v>157</v>
      </c>
      <c r="E55" s="22" t="s">
        <v>188</v>
      </c>
      <c r="F55" s="841" t="s">
        <v>194</v>
      </c>
      <c r="G55" s="22" t="s">
        <v>195</v>
      </c>
      <c r="H55" s="19">
        <f t="shared" si="2"/>
        <v>30200</v>
      </c>
      <c r="I55" s="97">
        <v>30200</v>
      </c>
      <c r="J55" s="301"/>
      <c r="K55" s="302" t="s">
        <v>152</v>
      </c>
      <c r="L55" s="302" t="s">
        <v>152</v>
      </c>
      <c r="M55" s="302" t="s">
        <v>152</v>
      </c>
      <c r="N55" s="302" t="s">
        <v>152</v>
      </c>
      <c r="O55" s="17" t="s">
        <v>152</v>
      </c>
    </row>
    <row r="56" spans="1:15" s="46" customFormat="1" ht="12.75" customHeight="1" hidden="1">
      <c r="A56" s="866"/>
      <c r="B56" s="22"/>
      <c r="C56" s="858"/>
      <c r="D56" s="30"/>
      <c r="E56" s="22"/>
      <c r="F56" s="858"/>
      <c r="G56" s="22" t="s">
        <v>195</v>
      </c>
      <c r="H56" s="19">
        <f t="shared" si="2"/>
        <v>0</v>
      </c>
      <c r="I56" s="19"/>
      <c r="J56" s="301"/>
      <c r="K56" s="302" t="s">
        <v>152</v>
      </c>
      <c r="L56" s="302" t="s">
        <v>152</v>
      </c>
      <c r="M56" s="302" t="s">
        <v>152</v>
      </c>
      <c r="N56" s="302" t="s">
        <v>152</v>
      </c>
      <c r="O56" s="17" t="s">
        <v>152</v>
      </c>
    </row>
    <row r="57" spans="1:15" s="46" customFormat="1" ht="12.75" customHeight="1" hidden="1">
      <c r="A57" s="866"/>
      <c r="B57" s="22"/>
      <c r="C57" s="858"/>
      <c r="D57" s="30"/>
      <c r="E57" s="22"/>
      <c r="F57" s="858"/>
      <c r="G57" s="22"/>
      <c r="H57" s="19">
        <f t="shared" si="2"/>
        <v>0</v>
      </c>
      <c r="I57" s="19"/>
      <c r="J57" s="301"/>
      <c r="K57" s="302" t="s">
        <v>152</v>
      </c>
      <c r="L57" s="302" t="s">
        <v>152</v>
      </c>
      <c r="M57" s="302" t="s">
        <v>152</v>
      </c>
      <c r="N57" s="302" t="s">
        <v>152</v>
      </c>
      <c r="O57" s="17" t="s">
        <v>152</v>
      </c>
    </row>
    <row r="58" spans="1:15" s="46" customFormat="1" ht="12.75" customHeight="1" hidden="1">
      <c r="A58" s="866"/>
      <c r="B58" s="22"/>
      <c r="C58" s="858"/>
      <c r="D58" s="30"/>
      <c r="E58" s="22"/>
      <c r="F58" s="858"/>
      <c r="G58" s="22"/>
      <c r="H58" s="19">
        <f t="shared" si="2"/>
        <v>0</v>
      </c>
      <c r="I58" s="19"/>
      <c r="J58" s="301"/>
      <c r="K58" s="302" t="s">
        <v>152</v>
      </c>
      <c r="L58" s="302" t="s">
        <v>152</v>
      </c>
      <c r="M58" s="302" t="s">
        <v>152</v>
      </c>
      <c r="N58" s="302" t="s">
        <v>152</v>
      </c>
      <c r="O58" s="17" t="s">
        <v>152</v>
      </c>
    </row>
    <row r="59" spans="1:15" s="46" customFormat="1" ht="12.75" customHeight="1" hidden="1">
      <c r="A59" s="866"/>
      <c r="B59" s="22"/>
      <c r="C59" s="858"/>
      <c r="D59" s="30"/>
      <c r="E59" s="22"/>
      <c r="F59" s="858"/>
      <c r="G59" s="22"/>
      <c r="H59" s="19">
        <f t="shared" si="2"/>
        <v>0</v>
      </c>
      <c r="I59" s="19"/>
      <c r="J59" s="301"/>
      <c r="K59" s="302" t="s">
        <v>152</v>
      </c>
      <c r="L59" s="302" t="s">
        <v>152</v>
      </c>
      <c r="M59" s="302" t="s">
        <v>152</v>
      </c>
      <c r="N59" s="302" t="s">
        <v>152</v>
      </c>
      <c r="O59" s="17" t="s">
        <v>152</v>
      </c>
    </row>
    <row r="60" spans="1:15" s="46" customFormat="1" ht="12.75" customHeight="1">
      <c r="A60" s="847"/>
      <c r="B60" s="22"/>
      <c r="C60" s="842"/>
      <c r="D60" s="29">
        <v>14130030000000000</v>
      </c>
      <c r="E60" s="22" t="s">
        <v>188</v>
      </c>
      <c r="F60" s="842"/>
      <c r="G60" s="22" t="s">
        <v>195</v>
      </c>
      <c r="H60" s="19">
        <f t="shared" si="2"/>
        <v>30097</v>
      </c>
      <c r="I60" s="97">
        <f>19300+10797</f>
        <v>30097</v>
      </c>
      <c r="J60" s="301"/>
      <c r="K60" s="302" t="s">
        <v>152</v>
      </c>
      <c r="L60" s="302"/>
      <c r="M60" s="302"/>
      <c r="N60" s="302" t="s">
        <v>152</v>
      </c>
      <c r="O60" s="17"/>
    </row>
    <row r="61" spans="1:15" s="46" customFormat="1" ht="12.75" customHeight="1">
      <c r="A61" s="31" t="s">
        <v>8</v>
      </c>
      <c r="B61" s="22"/>
      <c r="C61" s="17" t="s">
        <v>22</v>
      </c>
      <c r="D61" s="22" t="s">
        <v>157</v>
      </c>
      <c r="E61" s="23" t="s">
        <v>188</v>
      </c>
      <c r="F61" s="24" t="s">
        <v>209</v>
      </c>
      <c r="G61" s="23" t="s">
        <v>195</v>
      </c>
      <c r="H61" s="19">
        <f t="shared" si="2"/>
        <v>93500</v>
      </c>
      <c r="I61" s="19">
        <f>120000-26500</f>
        <v>93500</v>
      </c>
      <c r="J61" s="301"/>
      <c r="K61" s="302" t="s">
        <v>152</v>
      </c>
      <c r="L61" s="302"/>
      <c r="M61" s="302"/>
      <c r="N61" s="302" t="s">
        <v>152</v>
      </c>
      <c r="O61" s="17"/>
    </row>
    <row r="62" spans="1:15" s="46" customFormat="1" ht="12.75">
      <c r="A62" s="855" t="s">
        <v>12</v>
      </c>
      <c r="B62" s="22"/>
      <c r="C62" s="841" t="s">
        <v>22</v>
      </c>
      <c r="D62" s="22" t="s">
        <v>157</v>
      </c>
      <c r="E62" s="841" t="s">
        <v>188</v>
      </c>
      <c r="F62" s="841" t="s">
        <v>196</v>
      </c>
      <c r="G62" s="841" t="s">
        <v>195</v>
      </c>
      <c r="H62" s="19">
        <f t="shared" si="2"/>
        <v>190430</v>
      </c>
      <c r="I62" s="19">
        <f>165800+26500-1870</f>
        <v>190430</v>
      </c>
      <c r="J62" s="301"/>
      <c r="K62" s="302" t="s">
        <v>152</v>
      </c>
      <c r="L62" s="302" t="s">
        <v>152</v>
      </c>
      <c r="M62" s="302" t="s">
        <v>152</v>
      </c>
      <c r="N62" s="302" t="s">
        <v>152</v>
      </c>
      <c r="O62" s="17" t="s">
        <v>152</v>
      </c>
    </row>
    <row r="63" spans="1:15" s="46" customFormat="1" ht="12.75">
      <c r="A63" s="856"/>
      <c r="B63" s="22"/>
      <c r="C63" s="842"/>
      <c r="D63" s="29">
        <v>14130030000000000</v>
      </c>
      <c r="E63" s="842"/>
      <c r="F63" s="842"/>
      <c r="G63" s="842"/>
      <c r="H63" s="19">
        <f t="shared" si="2"/>
        <v>20000</v>
      </c>
      <c r="I63" s="97">
        <v>20000</v>
      </c>
      <c r="J63" s="301"/>
      <c r="K63" s="302" t="s">
        <v>152</v>
      </c>
      <c r="L63" s="302" t="s">
        <v>152</v>
      </c>
      <c r="M63" s="302" t="s">
        <v>152</v>
      </c>
      <c r="N63" s="302" t="s">
        <v>152</v>
      </c>
      <c r="O63" s="17"/>
    </row>
    <row r="64" spans="1:15" s="46" customFormat="1" ht="12.75" hidden="1">
      <c r="A64" s="298" t="s">
        <v>13</v>
      </c>
      <c r="B64" s="296"/>
      <c r="C64" s="296"/>
      <c r="D64" s="378"/>
      <c r="E64" s="296"/>
      <c r="F64" s="296" t="s">
        <v>197</v>
      </c>
      <c r="G64" s="296" t="s">
        <v>195</v>
      </c>
      <c r="H64" s="301">
        <f t="shared" si="2"/>
        <v>0</v>
      </c>
      <c r="I64" s="301"/>
      <c r="J64" s="301"/>
      <c r="K64" s="302" t="s">
        <v>152</v>
      </c>
      <c r="L64" s="302" t="s">
        <v>152</v>
      </c>
      <c r="M64" s="302" t="s">
        <v>152</v>
      </c>
      <c r="N64" s="302" t="s">
        <v>152</v>
      </c>
      <c r="O64" s="17" t="s">
        <v>152</v>
      </c>
    </row>
    <row r="65" spans="1:15" s="46" customFormat="1" ht="12.75">
      <c r="A65" s="298" t="s">
        <v>14</v>
      </c>
      <c r="B65" s="296"/>
      <c r="C65" s="296" t="s">
        <v>22</v>
      </c>
      <c r="D65" s="377">
        <v>14130030000000000</v>
      </c>
      <c r="E65" s="296" t="s">
        <v>188</v>
      </c>
      <c r="F65" s="296" t="s">
        <v>198</v>
      </c>
      <c r="G65" s="296" t="s">
        <v>195</v>
      </c>
      <c r="H65" s="301">
        <f t="shared" si="2"/>
        <v>482464</v>
      </c>
      <c r="I65" s="383">
        <f>311800+170664</f>
        <v>482464</v>
      </c>
      <c r="J65" s="301"/>
      <c r="K65" s="302" t="s">
        <v>152</v>
      </c>
      <c r="L65" s="302" t="s">
        <v>152</v>
      </c>
      <c r="M65" s="302" t="s">
        <v>152</v>
      </c>
      <c r="N65" s="302" t="s">
        <v>152</v>
      </c>
      <c r="O65" s="17" t="s">
        <v>152</v>
      </c>
    </row>
    <row r="66" spans="1:15" s="46" customFormat="1" ht="12.75">
      <c r="A66" s="944" t="s">
        <v>340</v>
      </c>
      <c r="B66" s="296"/>
      <c r="C66" s="941" t="s">
        <v>22</v>
      </c>
      <c r="D66" s="296" t="s">
        <v>157</v>
      </c>
      <c r="E66" s="941" t="s">
        <v>188</v>
      </c>
      <c r="F66" s="941" t="s">
        <v>199</v>
      </c>
      <c r="G66" s="941" t="s">
        <v>195</v>
      </c>
      <c r="H66" s="301">
        <f t="shared" si="2"/>
        <v>14400</v>
      </c>
      <c r="I66" s="301">
        <v>14400</v>
      </c>
      <c r="J66" s="301"/>
      <c r="K66" s="302" t="s">
        <v>152</v>
      </c>
      <c r="L66" s="302" t="s">
        <v>152</v>
      </c>
      <c r="M66" s="302" t="s">
        <v>152</v>
      </c>
      <c r="N66" s="302" t="s">
        <v>152</v>
      </c>
      <c r="O66" s="17"/>
    </row>
    <row r="67" spans="1:15" s="46" customFormat="1" ht="12.75">
      <c r="A67" s="946"/>
      <c r="B67" s="296"/>
      <c r="C67" s="943"/>
      <c r="D67" s="377">
        <v>14130030000000000</v>
      </c>
      <c r="E67" s="943"/>
      <c r="F67" s="943"/>
      <c r="G67" s="943"/>
      <c r="H67" s="301">
        <f t="shared" si="2"/>
        <v>50000</v>
      </c>
      <c r="I67" s="383">
        <v>50000</v>
      </c>
      <c r="J67" s="301"/>
      <c r="K67" s="302" t="s">
        <v>152</v>
      </c>
      <c r="L67" s="302" t="s">
        <v>152</v>
      </c>
      <c r="M67" s="302" t="s">
        <v>152</v>
      </c>
      <c r="N67" s="302" t="s">
        <v>152</v>
      </c>
      <c r="O67" s="17" t="s">
        <v>152</v>
      </c>
    </row>
    <row r="68" spans="1:15" s="46" customFormat="1" ht="27.75" customHeight="1">
      <c r="A68" s="839" t="s">
        <v>341</v>
      </c>
      <c r="B68" s="840"/>
      <c r="C68" s="48" t="s">
        <v>24</v>
      </c>
      <c r="D68" s="12"/>
      <c r="E68" s="48"/>
      <c r="F68" s="12"/>
      <c r="G68" s="12"/>
      <c r="H68" s="75">
        <f>I68</f>
        <v>3575100</v>
      </c>
      <c r="I68" s="75">
        <f>I69+I70+I71+I72+I73+I74+I75+I77</f>
        <v>3575100</v>
      </c>
      <c r="J68" s="14"/>
      <c r="K68" s="15" t="s">
        <v>187</v>
      </c>
      <c r="L68" s="15"/>
      <c r="M68" s="15"/>
      <c r="N68" s="15" t="s">
        <v>187</v>
      </c>
      <c r="O68" s="50"/>
    </row>
    <row r="69" spans="1:15" s="46" customFormat="1" ht="15" customHeight="1">
      <c r="A69" s="40" t="s">
        <v>9</v>
      </c>
      <c r="B69" s="22"/>
      <c r="C69" s="22" t="s">
        <v>24</v>
      </c>
      <c r="D69" s="22" t="s">
        <v>157</v>
      </c>
      <c r="E69" s="22" t="s">
        <v>188</v>
      </c>
      <c r="F69" s="22" t="s">
        <v>201</v>
      </c>
      <c r="G69" s="22" t="s">
        <v>195</v>
      </c>
      <c r="H69" s="19">
        <f>I69</f>
        <v>791042.76</v>
      </c>
      <c r="I69" s="19">
        <f>786300+4742.76</f>
        <v>791042.76</v>
      </c>
      <c r="J69" s="301"/>
      <c r="K69" s="302" t="s">
        <v>152</v>
      </c>
      <c r="L69" s="302" t="s">
        <v>152</v>
      </c>
      <c r="M69" s="302" t="s">
        <v>152</v>
      </c>
      <c r="N69" s="302" t="s">
        <v>152</v>
      </c>
      <c r="O69" s="17" t="s">
        <v>152</v>
      </c>
    </row>
    <row r="70" spans="1:15" s="46" customFormat="1" ht="11.25" customHeight="1">
      <c r="A70" s="846" t="s">
        <v>11</v>
      </c>
      <c r="B70" s="22"/>
      <c r="C70" s="841" t="s">
        <v>24</v>
      </c>
      <c r="D70" s="22" t="s">
        <v>157</v>
      </c>
      <c r="E70" s="841" t="s">
        <v>188</v>
      </c>
      <c r="F70" s="841" t="s">
        <v>202</v>
      </c>
      <c r="G70" s="841" t="s">
        <v>195</v>
      </c>
      <c r="H70" s="19">
        <f aca="true" t="shared" si="3" ref="H70:H77">I70</f>
        <v>157500</v>
      </c>
      <c r="I70" s="19">
        <v>157500</v>
      </c>
      <c r="J70" s="301"/>
      <c r="K70" s="302" t="s">
        <v>152</v>
      </c>
      <c r="L70" s="302" t="s">
        <v>152</v>
      </c>
      <c r="M70" s="302" t="s">
        <v>152</v>
      </c>
      <c r="N70" s="302" t="s">
        <v>152</v>
      </c>
      <c r="O70" s="17" t="s">
        <v>152</v>
      </c>
    </row>
    <row r="71" spans="1:15" s="46" customFormat="1" ht="12.75">
      <c r="A71" s="847"/>
      <c r="B71" s="22"/>
      <c r="C71" s="842"/>
      <c r="D71" s="29">
        <v>14130030000000000</v>
      </c>
      <c r="E71" s="842"/>
      <c r="F71" s="842"/>
      <c r="G71" s="842"/>
      <c r="H71" s="19">
        <f t="shared" si="3"/>
        <v>1944000</v>
      </c>
      <c r="I71" s="19">
        <f>1900000+44000</f>
        <v>1944000</v>
      </c>
      <c r="J71" s="301"/>
      <c r="K71" s="302" t="s">
        <v>152</v>
      </c>
      <c r="L71" s="302"/>
      <c r="M71" s="302"/>
      <c r="N71" s="302" t="s">
        <v>152</v>
      </c>
      <c r="O71" s="17"/>
    </row>
    <row r="72" spans="1:15" s="46" customFormat="1" ht="12.75">
      <c r="A72" s="846" t="s">
        <v>12</v>
      </c>
      <c r="B72" s="22"/>
      <c r="C72" s="841" t="s">
        <v>24</v>
      </c>
      <c r="D72" s="22" t="s">
        <v>157</v>
      </c>
      <c r="E72" s="841" t="s">
        <v>188</v>
      </c>
      <c r="F72" s="841" t="s">
        <v>196</v>
      </c>
      <c r="G72" s="841" t="s">
        <v>195</v>
      </c>
      <c r="H72" s="19">
        <f t="shared" si="3"/>
        <v>89257.24</v>
      </c>
      <c r="I72" s="19">
        <f>94000-4742.76</f>
        <v>89257.24</v>
      </c>
      <c r="J72" s="19"/>
      <c r="K72" s="26" t="s">
        <v>152</v>
      </c>
      <c r="L72" s="26" t="s">
        <v>152</v>
      </c>
      <c r="M72" s="26" t="s">
        <v>152</v>
      </c>
      <c r="N72" s="26" t="s">
        <v>152</v>
      </c>
      <c r="O72" s="17" t="s">
        <v>152</v>
      </c>
    </row>
    <row r="73" spans="1:15" s="46" customFormat="1" ht="12.75">
      <c r="A73" s="847"/>
      <c r="B73" s="22"/>
      <c r="C73" s="842"/>
      <c r="D73" s="29">
        <v>14130030000000000</v>
      </c>
      <c r="E73" s="842"/>
      <c r="F73" s="842"/>
      <c r="G73" s="842"/>
      <c r="H73" s="19">
        <f t="shared" si="3"/>
        <v>496200</v>
      </c>
      <c r="I73" s="19">
        <v>496200</v>
      </c>
      <c r="J73" s="19"/>
      <c r="K73" s="26" t="s">
        <v>152</v>
      </c>
      <c r="L73" s="26"/>
      <c r="M73" s="26"/>
      <c r="N73" s="26" t="s">
        <v>152</v>
      </c>
      <c r="O73" s="17"/>
    </row>
    <row r="74" spans="1:15" s="46" customFormat="1" ht="12.75">
      <c r="A74" s="40" t="s">
        <v>13</v>
      </c>
      <c r="B74" s="22"/>
      <c r="C74" s="22" t="s">
        <v>24</v>
      </c>
      <c r="D74" s="22" t="s">
        <v>157</v>
      </c>
      <c r="E74" s="22" t="s">
        <v>188</v>
      </c>
      <c r="F74" s="22" t="s">
        <v>397</v>
      </c>
      <c r="G74" s="22" t="s">
        <v>203</v>
      </c>
      <c r="H74" s="19">
        <f t="shared" si="3"/>
        <v>55400</v>
      </c>
      <c r="I74" s="19">
        <v>55400</v>
      </c>
      <c r="J74" s="19"/>
      <c r="K74" s="26" t="s">
        <v>152</v>
      </c>
      <c r="L74" s="26" t="s">
        <v>152</v>
      </c>
      <c r="M74" s="26" t="s">
        <v>152</v>
      </c>
      <c r="N74" s="26" t="s">
        <v>152</v>
      </c>
      <c r="O74" s="17" t="s">
        <v>152</v>
      </c>
    </row>
    <row r="75" spans="1:15" s="46" customFormat="1" ht="12.75">
      <c r="A75" s="40" t="s">
        <v>13</v>
      </c>
      <c r="B75" s="22"/>
      <c r="C75" s="22" t="s">
        <v>24</v>
      </c>
      <c r="D75" s="22" t="s">
        <v>157</v>
      </c>
      <c r="E75" s="22" t="s">
        <v>188</v>
      </c>
      <c r="F75" s="22" t="s">
        <v>197</v>
      </c>
      <c r="G75" s="22" t="s">
        <v>204</v>
      </c>
      <c r="H75" s="19">
        <f t="shared" si="3"/>
        <v>1700</v>
      </c>
      <c r="I75" s="312">
        <v>1700</v>
      </c>
      <c r="J75" s="19"/>
      <c r="K75" s="26" t="s">
        <v>152</v>
      </c>
      <c r="L75" s="26" t="s">
        <v>152</v>
      </c>
      <c r="M75" s="26" t="s">
        <v>152</v>
      </c>
      <c r="N75" s="26" t="s">
        <v>152</v>
      </c>
      <c r="O75" s="17" t="s">
        <v>152</v>
      </c>
    </row>
    <row r="76" spans="1:15" s="46" customFormat="1" ht="12.75" hidden="1">
      <c r="A76" s="40" t="s">
        <v>14</v>
      </c>
      <c r="B76" s="22"/>
      <c r="C76" s="22" t="s">
        <v>24</v>
      </c>
      <c r="D76" s="22" t="s">
        <v>157</v>
      </c>
      <c r="E76" s="22" t="s">
        <v>205</v>
      </c>
      <c r="F76" s="22" t="s">
        <v>198</v>
      </c>
      <c r="G76" s="22" t="s">
        <v>195</v>
      </c>
      <c r="H76" s="19">
        <f t="shared" si="3"/>
        <v>0</v>
      </c>
      <c r="I76" s="19"/>
      <c r="J76" s="19"/>
      <c r="K76" s="26" t="s">
        <v>152</v>
      </c>
      <c r="L76" s="26" t="s">
        <v>152</v>
      </c>
      <c r="M76" s="26" t="s">
        <v>152</v>
      </c>
      <c r="N76" s="26" t="s">
        <v>152</v>
      </c>
      <c r="O76" s="17" t="s">
        <v>152</v>
      </c>
    </row>
    <row r="77" spans="1:15" s="46" customFormat="1" ht="12.75">
      <c r="A77" s="40" t="s">
        <v>340</v>
      </c>
      <c r="B77" s="22"/>
      <c r="C77" s="22" t="s">
        <v>24</v>
      </c>
      <c r="D77" s="22" t="s">
        <v>157</v>
      </c>
      <c r="E77" s="22" t="s">
        <v>188</v>
      </c>
      <c r="F77" s="22" t="s">
        <v>199</v>
      </c>
      <c r="G77" s="22" t="s">
        <v>195</v>
      </c>
      <c r="H77" s="19">
        <f t="shared" si="3"/>
        <v>40000</v>
      </c>
      <c r="I77" s="19">
        <v>40000</v>
      </c>
      <c r="J77" s="19"/>
      <c r="K77" s="26" t="s">
        <v>152</v>
      </c>
      <c r="L77" s="26" t="s">
        <v>152</v>
      </c>
      <c r="M77" s="26" t="s">
        <v>152</v>
      </c>
      <c r="N77" s="26" t="s">
        <v>152</v>
      </c>
      <c r="O77" s="17" t="s">
        <v>152</v>
      </c>
    </row>
    <row r="78" spans="1:15" s="46" customFormat="1" ht="13.5">
      <c r="A78" s="839" t="s">
        <v>206</v>
      </c>
      <c r="B78" s="840"/>
      <c r="C78" s="48" t="s">
        <v>25</v>
      </c>
      <c r="D78" s="12"/>
      <c r="E78" s="48"/>
      <c r="F78" s="12"/>
      <c r="G78" s="12"/>
      <c r="H78" s="75">
        <f>K78</f>
        <v>839300</v>
      </c>
      <c r="I78" s="238"/>
      <c r="J78" s="75"/>
      <c r="K78" s="75">
        <f>K81</f>
        <v>839300</v>
      </c>
      <c r="L78" s="14"/>
      <c r="M78" s="14"/>
      <c r="N78" s="15" t="s">
        <v>187</v>
      </c>
      <c r="O78" s="50"/>
    </row>
    <row r="79" spans="1:15" s="46" customFormat="1" ht="12.75" hidden="1">
      <c r="A79" s="40" t="s">
        <v>4</v>
      </c>
      <c r="B79" s="22"/>
      <c r="C79" s="22"/>
      <c r="D79" s="22"/>
      <c r="E79" s="22"/>
      <c r="F79" s="22" t="s">
        <v>179</v>
      </c>
      <c r="G79" s="22" t="s">
        <v>189</v>
      </c>
      <c r="H79" s="19">
        <f>I79</f>
        <v>0</v>
      </c>
      <c r="I79" s="19"/>
      <c r="J79" s="19"/>
      <c r="K79" s="35" t="s">
        <v>152</v>
      </c>
      <c r="L79" s="26" t="s">
        <v>152</v>
      </c>
      <c r="M79" s="26" t="s">
        <v>152</v>
      </c>
      <c r="N79" s="26" t="s">
        <v>152</v>
      </c>
      <c r="O79" s="17" t="s">
        <v>152</v>
      </c>
    </row>
    <row r="80" spans="1:15" s="46" customFormat="1" ht="12.75" hidden="1">
      <c r="A80" s="40" t="s">
        <v>5</v>
      </c>
      <c r="B80" s="22"/>
      <c r="C80" s="22"/>
      <c r="D80" s="22"/>
      <c r="E80" s="22"/>
      <c r="F80" s="22"/>
      <c r="G80" s="22"/>
      <c r="H80" s="19">
        <f>I80</f>
        <v>0</v>
      </c>
      <c r="I80" s="19"/>
      <c r="J80" s="19"/>
      <c r="K80" s="35" t="s">
        <v>152</v>
      </c>
      <c r="L80" s="26" t="s">
        <v>152</v>
      </c>
      <c r="M80" s="26" t="s">
        <v>152</v>
      </c>
      <c r="N80" s="26" t="s">
        <v>152</v>
      </c>
      <c r="O80" s="17" t="s">
        <v>152</v>
      </c>
    </row>
    <row r="81" spans="1:15" s="46" customFormat="1" ht="13.5">
      <c r="A81" s="40" t="s">
        <v>12</v>
      </c>
      <c r="B81" s="22"/>
      <c r="C81" s="72" t="s">
        <v>25</v>
      </c>
      <c r="D81" s="22" t="s">
        <v>169</v>
      </c>
      <c r="E81" s="22" t="s">
        <v>207</v>
      </c>
      <c r="F81" s="22" t="s">
        <v>196</v>
      </c>
      <c r="G81" s="22" t="s">
        <v>195</v>
      </c>
      <c r="H81" s="19">
        <f aca="true" t="shared" si="4" ref="H81:H91">K81</f>
        <v>839300</v>
      </c>
      <c r="I81" s="26" t="s">
        <v>152</v>
      </c>
      <c r="J81" s="19"/>
      <c r="K81" s="35">
        <v>839300</v>
      </c>
      <c r="L81" s="26" t="s">
        <v>152</v>
      </c>
      <c r="M81" s="26" t="s">
        <v>152</v>
      </c>
      <c r="N81" s="26" t="s">
        <v>152</v>
      </c>
      <c r="O81" s="17" t="s">
        <v>152</v>
      </c>
    </row>
    <row r="82" spans="1:15" s="46" customFormat="1" ht="18.75" customHeight="1" hidden="1">
      <c r="A82" s="844" t="s">
        <v>208</v>
      </c>
      <c r="B82" s="845"/>
      <c r="C82" s="48" t="s">
        <v>26</v>
      </c>
      <c r="D82" s="12"/>
      <c r="E82" s="12"/>
      <c r="F82" s="12"/>
      <c r="G82" s="12"/>
      <c r="H82" s="14">
        <f t="shared" si="4"/>
        <v>0</v>
      </c>
      <c r="I82" s="55"/>
      <c r="J82" s="14"/>
      <c r="K82" s="257">
        <f>K83</f>
        <v>0</v>
      </c>
      <c r="L82" s="55"/>
      <c r="M82" s="55"/>
      <c r="N82" s="55"/>
      <c r="O82" s="17"/>
    </row>
    <row r="83" spans="1:15" s="46" customFormat="1" ht="13.5" customHeight="1" hidden="1">
      <c r="A83" s="40" t="s">
        <v>12</v>
      </c>
      <c r="B83" s="71"/>
      <c r="C83" s="72" t="s">
        <v>26</v>
      </c>
      <c r="D83" s="22" t="s">
        <v>157</v>
      </c>
      <c r="E83" s="22" t="s">
        <v>188</v>
      </c>
      <c r="F83" s="22" t="s">
        <v>196</v>
      </c>
      <c r="G83" s="22" t="s">
        <v>195</v>
      </c>
      <c r="H83" s="19">
        <f t="shared" si="4"/>
        <v>0</v>
      </c>
      <c r="I83" s="26" t="s">
        <v>152</v>
      </c>
      <c r="J83" s="19"/>
      <c r="K83" s="35"/>
      <c r="L83" s="26"/>
      <c r="M83" s="26"/>
      <c r="N83" s="26" t="s">
        <v>152</v>
      </c>
      <c r="O83" s="17"/>
    </row>
    <row r="84" spans="1:15" s="46" customFormat="1" ht="26.25" customHeight="1">
      <c r="A84" s="69" t="s">
        <v>342</v>
      </c>
      <c r="B84" s="248"/>
      <c r="C84" s="48" t="s">
        <v>59</v>
      </c>
      <c r="D84" s="12"/>
      <c r="E84" s="12"/>
      <c r="F84" s="12"/>
      <c r="G84" s="12"/>
      <c r="H84" s="75">
        <f t="shared" si="4"/>
        <v>244000</v>
      </c>
      <c r="I84" s="76"/>
      <c r="J84" s="75"/>
      <c r="K84" s="259">
        <f>K85</f>
        <v>244000</v>
      </c>
      <c r="L84" s="55"/>
      <c r="M84" s="55"/>
      <c r="N84" s="55"/>
      <c r="O84" s="17"/>
    </row>
    <row r="85" spans="1:15" s="46" customFormat="1" ht="12.75">
      <c r="A85" s="298" t="s">
        <v>12</v>
      </c>
      <c r="B85" s="306"/>
      <c r="C85" s="296" t="s">
        <v>59</v>
      </c>
      <c r="D85" s="296" t="s">
        <v>157</v>
      </c>
      <c r="E85" s="296" t="s">
        <v>240</v>
      </c>
      <c r="F85" s="296" t="s">
        <v>196</v>
      </c>
      <c r="G85" s="296" t="s">
        <v>195</v>
      </c>
      <c r="H85" s="301">
        <f t="shared" si="4"/>
        <v>244000</v>
      </c>
      <c r="I85" s="302" t="s">
        <v>152</v>
      </c>
      <c r="J85" s="301"/>
      <c r="K85" s="307">
        <f>24000+220000</f>
        <v>244000</v>
      </c>
      <c r="L85" s="302"/>
      <c r="M85" s="302"/>
      <c r="N85" s="302" t="s">
        <v>152</v>
      </c>
      <c r="O85" s="17"/>
    </row>
    <row r="86" spans="1:15" s="46" customFormat="1" ht="54.75" customHeight="1">
      <c r="A86" s="839" t="s">
        <v>420</v>
      </c>
      <c r="B86" s="840"/>
      <c r="C86" s="48" t="s">
        <v>414</v>
      </c>
      <c r="D86" s="12"/>
      <c r="E86" s="12"/>
      <c r="F86" s="12"/>
      <c r="G86" s="12"/>
      <c r="H86" s="75">
        <f t="shared" si="4"/>
        <v>150000</v>
      </c>
      <c r="I86" s="55" t="s">
        <v>152</v>
      </c>
      <c r="J86" s="14"/>
      <c r="K86" s="75">
        <f>SUM(K87:K91)</f>
        <v>150000</v>
      </c>
      <c r="L86" s="55"/>
      <c r="M86" s="55"/>
      <c r="N86" s="55" t="s">
        <v>152</v>
      </c>
      <c r="O86" s="17"/>
    </row>
    <row r="87" spans="1:15" s="46" customFormat="1" ht="12.75">
      <c r="A87" s="40" t="s">
        <v>12</v>
      </c>
      <c r="B87" s="272"/>
      <c r="C87" s="22" t="s">
        <v>380</v>
      </c>
      <c r="D87" s="22" t="s">
        <v>157</v>
      </c>
      <c r="E87" s="22" t="s">
        <v>188</v>
      </c>
      <c r="F87" s="22" t="s">
        <v>196</v>
      </c>
      <c r="G87" s="22" t="s">
        <v>195</v>
      </c>
      <c r="H87" s="19">
        <f t="shared" si="4"/>
        <v>60000</v>
      </c>
      <c r="I87" s="302" t="s">
        <v>152</v>
      </c>
      <c r="J87" s="26"/>
      <c r="K87" s="35">
        <f>100000-40000</f>
        <v>60000</v>
      </c>
      <c r="L87" s="26"/>
      <c r="M87" s="26"/>
      <c r="N87" s="302" t="s">
        <v>152</v>
      </c>
      <c r="O87" s="17"/>
    </row>
    <row r="88" spans="1:15" s="46" customFormat="1" ht="12.75">
      <c r="A88" s="298" t="s">
        <v>413</v>
      </c>
      <c r="B88" s="296"/>
      <c r="C88" s="296" t="s">
        <v>414</v>
      </c>
      <c r="D88" s="296" t="s">
        <v>415</v>
      </c>
      <c r="E88" s="296" t="s">
        <v>188</v>
      </c>
      <c r="F88" s="296" t="s">
        <v>196</v>
      </c>
      <c r="G88" s="296" t="s">
        <v>195</v>
      </c>
      <c r="H88" s="301">
        <f t="shared" si="4"/>
        <v>64800</v>
      </c>
      <c r="I88" s="302" t="s">
        <v>152</v>
      </c>
      <c r="J88" s="301"/>
      <c r="K88" s="35">
        <v>64800</v>
      </c>
      <c r="L88" s="302"/>
      <c r="M88" s="302"/>
      <c r="N88" s="302" t="s">
        <v>152</v>
      </c>
      <c r="O88" s="302" t="s">
        <v>152</v>
      </c>
    </row>
    <row r="89" spans="1:15" s="46" customFormat="1" ht="12.75">
      <c r="A89" s="298" t="s">
        <v>416</v>
      </c>
      <c r="B89" s="296"/>
      <c r="C89" s="296" t="s">
        <v>414</v>
      </c>
      <c r="D89" s="296" t="s">
        <v>417</v>
      </c>
      <c r="E89" s="296" t="s">
        <v>188</v>
      </c>
      <c r="F89" s="296" t="s">
        <v>196</v>
      </c>
      <c r="G89" s="296" t="s">
        <v>195</v>
      </c>
      <c r="H89" s="301">
        <f t="shared" si="4"/>
        <v>7200</v>
      </c>
      <c r="I89" s="302" t="s">
        <v>152</v>
      </c>
      <c r="J89" s="301"/>
      <c r="K89" s="35">
        <v>7200</v>
      </c>
      <c r="L89" s="302"/>
      <c r="M89" s="302"/>
      <c r="N89" s="302" t="s">
        <v>152</v>
      </c>
      <c r="O89" s="17"/>
    </row>
    <row r="90" spans="1:15" s="46" customFormat="1" ht="12.75">
      <c r="A90" s="298" t="s">
        <v>413</v>
      </c>
      <c r="B90" s="296"/>
      <c r="C90" s="296" t="s">
        <v>414</v>
      </c>
      <c r="D90" s="296" t="s">
        <v>418</v>
      </c>
      <c r="E90" s="296" t="s">
        <v>188</v>
      </c>
      <c r="F90" s="296" t="s">
        <v>196</v>
      </c>
      <c r="G90" s="296" t="s">
        <v>195</v>
      </c>
      <c r="H90" s="301">
        <f t="shared" si="4"/>
        <v>16200</v>
      </c>
      <c r="I90" s="302" t="s">
        <v>152</v>
      </c>
      <c r="J90" s="301"/>
      <c r="K90" s="35">
        <v>16200</v>
      </c>
      <c r="L90" s="302"/>
      <c r="M90" s="302"/>
      <c r="N90" s="302" t="s">
        <v>152</v>
      </c>
      <c r="O90" s="17"/>
    </row>
    <row r="91" spans="1:15" s="46" customFormat="1" ht="12.75">
      <c r="A91" s="298" t="s">
        <v>416</v>
      </c>
      <c r="B91" s="296"/>
      <c r="C91" s="296" t="s">
        <v>414</v>
      </c>
      <c r="D91" s="296" t="s">
        <v>419</v>
      </c>
      <c r="E91" s="296" t="s">
        <v>188</v>
      </c>
      <c r="F91" s="296" t="s">
        <v>196</v>
      </c>
      <c r="G91" s="296" t="s">
        <v>195</v>
      </c>
      <c r="H91" s="301">
        <f t="shared" si="4"/>
        <v>1800</v>
      </c>
      <c r="I91" s="302" t="s">
        <v>152</v>
      </c>
      <c r="J91" s="301"/>
      <c r="K91" s="35">
        <v>1800</v>
      </c>
      <c r="L91" s="302"/>
      <c r="M91" s="302"/>
      <c r="N91" s="302" t="s">
        <v>152</v>
      </c>
      <c r="O91" s="17"/>
    </row>
    <row r="92" spans="1:15" s="46" customFormat="1" ht="41.25" customHeight="1">
      <c r="A92" s="839" t="s">
        <v>421</v>
      </c>
      <c r="B92" s="840"/>
      <c r="C92" s="48" t="s">
        <v>96</v>
      </c>
      <c r="D92" s="78"/>
      <c r="E92" s="74"/>
      <c r="F92" s="74"/>
      <c r="G92" s="74"/>
      <c r="H92" s="75"/>
      <c r="I92" s="76"/>
      <c r="J92" s="75"/>
      <c r="K92" s="259">
        <f>SUM(K94:K99)</f>
        <v>308803.94999999995</v>
      </c>
      <c r="L92" s="76"/>
      <c r="M92" s="76"/>
      <c r="N92" s="76"/>
      <c r="O92" s="17"/>
    </row>
    <row r="93" spans="1:15" s="46" customFormat="1" ht="12.75" hidden="1">
      <c r="A93" s="298" t="s">
        <v>11</v>
      </c>
      <c r="B93" s="296"/>
      <c r="C93" s="296" t="s">
        <v>96</v>
      </c>
      <c r="D93" s="296" t="s">
        <v>157</v>
      </c>
      <c r="E93" s="296" t="s">
        <v>422</v>
      </c>
      <c r="F93" s="296" t="s">
        <v>202</v>
      </c>
      <c r="G93" s="296" t="s">
        <v>195</v>
      </c>
      <c r="H93" s="301">
        <f aca="true" t="shared" si="5" ref="H93:H99">K93</f>
        <v>0</v>
      </c>
      <c r="I93" s="302" t="s">
        <v>152</v>
      </c>
      <c r="J93" s="303"/>
      <c r="K93" s="307"/>
      <c r="L93" s="303"/>
      <c r="M93" s="301"/>
      <c r="N93" s="302" t="s">
        <v>152</v>
      </c>
      <c r="O93" s="17"/>
    </row>
    <row r="94" spans="1:15" s="46" customFormat="1" ht="12.75">
      <c r="A94" s="947" t="s">
        <v>12</v>
      </c>
      <c r="B94" s="296"/>
      <c r="C94" s="922" t="s">
        <v>96</v>
      </c>
      <c r="D94" s="416" t="s">
        <v>157</v>
      </c>
      <c r="E94" s="922" t="s">
        <v>422</v>
      </c>
      <c r="F94" s="922" t="s">
        <v>196</v>
      </c>
      <c r="G94" s="922" t="s">
        <v>195</v>
      </c>
      <c r="H94" s="278">
        <f t="shared" si="5"/>
        <v>190196.8</v>
      </c>
      <c r="I94" s="279" t="s">
        <v>152</v>
      </c>
      <c r="J94" s="279"/>
      <c r="K94" s="415">
        <f>175547+14650-0.2</f>
        <v>190196.8</v>
      </c>
      <c r="L94" s="302"/>
      <c r="M94" s="302"/>
      <c r="N94" s="302" t="s">
        <v>152</v>
      </c>
      <c r="O94" s="17"/>
    </row>
    <row r="95" spans="1:15" s="46" customFormat="1" ht="12.75">
      <c r="A95" s="948"/>
      <c r="B95" s="296"/>
      <c r="C95" s="923"/>
      <c r="D95" s="296" t="s">
        <v>423</v>
      </c>
      <c r="E95" s="923"/>
      <c r="F95" s="923"/>
      <c r="G95" s="923"/>
      <c r="H95" s="301">
        <f t="shared" si="5"/>
        <v>106746.25</v>
      </c>
      <c r="I95" s="302" t="s">
        <v>152</v>
      </c>
      <c r="J95" s="302"/>
      <c r="K95" s="35">
        <v>106746.25</v>
      </c>
      <c r="L95" s="302"/>
      <c r="M95" s="302"/>
      <c r="N95" s="302" t="s">
        <v>152</v>
      </c>
      <c r="O95" s="17"/>
    </row>
    <row r="96" spans="1:15" s="46" customFormat="1" ht="12.75">
      <c r="A96" s="949"/>
      <c r="B96" s="296"/>
      <c r="C96" s="924"/>
      <c r="D96" s="416" t="s">
        <v>348</v>
      </c>
      <c r="E96" s="924"/>
      <c r="F96" s="924"/>
      <c r="G96" s="924"/>
      <c r="H96" s="278">
        <f t="shared" si="5"/>
        <v>3123.1600000000003</v>
      </c>
      <c r="I96" s="279"/>
      <c r="J96" s="279"/>
      <c r="K96" s="415">
        <f>7116.8-3993.64</f>
        <v>3123.1600000000003</v>
      </c>
      <c r="L96" s="302"/>
      <c r="M96" s="302"/>
      <c r="N96" s="302"/>
      <c r="O96" s="17"/>
    </row>
    <row r="97" spans="1:15" s="46" customFormat="1" ht="25.5" hidden="1">
      <c r="A97" s="417" t="s">
        <v>424</v>
      </c>
      <c r="B97" s="296"/>
      <c r="C97" s="296" t="s">
        <v>96</v>
      </c>
      <c r="D97" s="416" t="s">
        <v>157</v>
      </c>
      <c r="E97" s="296" t="s">
        <v>422</v>
      </c>
      <c r="F97" s="296" t="s">
        <v>198</v>
      </c>
      <c r="G97" s="296" t="s">
        <v>195</v>
      </c>
      <c r="H97" s="301">
        <f>K97</f>
        <v>0</v>
      </c>
      <c r="I97" s="302" t="s">
        <v>152</v>
      </c>
      <c r="J97" s="302"/>
      <c r="K97" s="35"/>
      <c r="L97" s="302"/>
      <c r="M97" s="302"/>
      <c r="N97" s="302" t="s">
        <v>152</v>
      </c>
      <c r="O97" s="17"/>
    </row>
    <row r="98" spans="1:15" s="46" customFormat="1" ht="12.75">
      <c r="A98" s="947" t="s">
        <v>425</v>
      </c>
      <c r="B98" s="296"/>
      <c r="C98" s="922" t="s">
        <v>96</v>
      </c>
      <c r="D98" s="416" t="s">
        <v>157</v>
      </c>
      <c r="E98" s="922" t="s">
        <v>422</v>
      </c>
      <c r="F98" s="922" t="s">
        <v>199</v>
      </c>
      <c r="G98" s="922" t="s">
        <v>195</v>
      </c>
      <c r="H98" s="278">
        <f t="shared" si="5"/>
        <v>0.2</v>
      </c>
      <c r="I98" s="279" t="s">
        <v>152</v>
      </c>
      <c r="J98" s="279"/>
      <c r="K98" s="415">
        <v>0.2</v>
      </c>
      <c r="L98" s="302"/>
      <c r="M98" s="302"/>
      <c r="N98" s="302" t="s">
        <v>152</v>
      </c>
      <c r="O98" s="17"/>
    </row>
    <row r="99" spans="1:15" s="46" customFormat="1" ht="12.75">
      <c r="A99" s="949"/>
      <c r="B99" s="296"/>
      <c r="C99" s="924"/>
      <c r="D99" s="416" t="s">
        <v>348</v>
      </c>
      <c r="E99" s="924"/>
      <c r="F99" s="924"/>
      <c r="G99" s="924"/>
      <c r="H99" s="278">
        <f t="shared" si="5"/>
        <v>8737.539999999999</v>
      </c>
      <c r="I99" s="279" t="s">
        <v>152</v>
      </c>
      <c r="J99" s="279"/>
      <c r="K99" s="415">
        <f>4743.9+3993.64</f>
        <v>8737.539999999999</v>
      </c>
      <c r="L99" s="302"/>
      <c r="M99" s="302"/>
      <c r="N99" s="302" t="s">
        <v>152</v>
      </c>
      <c r="O99" s="17"/>
    </row>
    <row r="100" spans="1:15" s="46" customFormat="1" ht="15" customHeight="1">
      <c r="A100" s="839" t="s">
        <v>412</v>
      </c>
      <c r="B100" s="840"/>
      <c r="C100" s="48" t="s">
        <v>272</v>
      </c>
      <c r="D100" s="82"/>
      <c r="E100" s="12"/>
      <c r="F100" s="12"/>
      <c r="G100" s="12"/>
      <c r="H100" s="14"/>
      <c r="I100" s="55"/>
      <c r="J100" s="14"/>
      <c r="K100" s="259">
        <f>K101+K102</f>
        <v>350000</v>
      </c>
      <c r="L100" s="55"/>
      <c r="M100" s="55"/>
      <c r="N100" s="55"/>
      <c r="O100" s="17"/>
    </row>
    <row r="101" spans="1:15" s="46" customFormat="1" ht="15" customHeight="1">
      <c r="A101" s="40" t="s">
        <v>11</v>
      </c>
      <c r="B101" s="71"/>
      <c r="C101" s="72" t="s">
        <v>272</v>
      </c>
      <c r="D101" s="17" t="s">
        <v>268</v>
      </c>
      <c r="E101" s="22" t="s">
        <v>250</v>
      </c>
      <c r="F101" s="85">
        <v>225</v>
      </c>
      <c r="G101" s="22" t="s">
        <v>195</v>
      </c>
      <c r="H101" s="20" t="s">
        <v>152</v>
      </c>
      <c r="I101" s="26" t="s">
        <v>152</v>
      </c>
      <c r="J101" s="19"/>
      <c r="K101" s="35">
        <v>350000</v>
      </c>
      <c r="L101" s="26"/>
      <c r="M101" s="26"/>
      <c r="N101" s="26" t="s">
        <v>152</v>
      </c>
      <c r="O101" s="17"/>
    </row>
    <row r="102" spans="1:15" s="46" customFormat="1" ht="13.5" hidden="1">
      <c r="A102" s="86" t="s">
        <v>14</v>
      </c>
      <c r="B102" s="71"/>
      <c r="C102" s="72" t="s">
        <v>272</v>
      </c>
      <c r="D102" s="17" t="s">
        <v>268</v>
      </c>
      <c r="E102" s="22" t="s">
        <v>250</v>
      </c>
      <c r="F102" s="22" t="s">
        <v>198</v>
      </c>
      <c r="G102" s="22" t="s">
        <v>195</v>
      </c>
      <c r="H102" s="19"/>
      <c r="I102" s="26"/>
      <c r="J102" s="19"/>
      <c r="K102" s="35"/>
      <c r="L102" s="26"/>
      <c r="M102" s="26"/>
      <c r="N102" s="26"/>
      <c r="O102" s="17"/>
    </row>
    <row r="103" spans="1:15" s="46" customFormat="1" ht="15" customHeight="1" hidden="1">
      <c r="A103" s="839" t="s">
        <v>301</v>
      </c>
      <c r="B103" s="840"/>
      <c r="C103" s="48" t="s">
        <v>27</v>
      </c>
      <c r="D103" s="82"/>
      <c r="E103" s="12"/>
      <c r="F103" s="12"/>
      <c r="G103" s="12"/>
      <c r="H103" s="14"/>
      <c r="I103" s="55"/>
      <c r="J103" s="14"/>
      <c r="K103" s="257">
        <f>K104</f>
        <v>0</v>
      </c>
      <c r="L103" s="55"/>
      <c r="M103" s="55"/>
      <c r="N103" s="55"/>
      <c r="O103" s="17"/>
    </row>
    <row r="104" spans="1:15" s="46" customFormat="1" ht="15" customHeight="1" hidden="1">
      <c r="A104" s="40" t="s">
        <v>302</v>
      </c>
      <c r="B104" s="22"/>
      <c r="C104" s="22" t="s">
        <v>27</v>
      </c>
      <c r="D104" s="22" t="s">
        <v>157</v>
      </c>
      <c r="E104" s="22" t="s">
        <v>188</v>
      </c>
      <c r="F104" s="22" t="s">
        <v>196</v>
      </c>
      <c r="G104" s="22" t="s">
        <v>195</v>
      </c>
      <c r="H104" s="19"/>
      <c r="I104" s="26"/>
      <c r="J104" s="19"/>
      <c r="K104" s="35"/>
      <c r="L104" s="26"/>
      <c r="M104" s="26"/>
      <c r="N104" s="26"/>
      <c r="O104" s="17"/>
    </row>
    <row r="105" spans="1:15" s="46" customFormat="1" ht="29.25" customHeight="1">
      <c r="A105" s="839" t="s">
        <v>343</v>
      </c>
      <c r="B105" s="840"/>
      <c r="C105" s="48" t="s">
        <v>344</v>
      </c>
      <c r="D105" s="12"/>
      <c r="E105" s="12"/>
      <c r="F105" s="12"/>
      <c r="G105" s="12"/>
      <c r="H105" s="75">
        <f aca="true" t="shared" si="6" ref="H105:H111">K105</f>
        <v>12222222</v>
      </c>
      <c r="I105" s="76"/>
      <c r="J105" s="75"/>
      <c r="K105" s="75">
        <f>K106+K107</f>
        <v>12222222</v>
      </c>
      <c r="L105" s="55"/>
      <c r="M105" s="55"/>
      <c r="N105" s="55"/>
      <c r="O105" s="17"/>
    </row>
    <row r="106" spans="1:15" s="46" customFormat="1" ht="16.5" customHeight="1">
      <c r="A106" s="298" t="s">
        <v>347</v>
      </c>
      <c r="B106" s="306"/>
      <c r="C106" s="296" t="s">
        <v>344</v>
      </c>
      <c r="D106" s="296" t="s">
        <v>345</v>
      </c>
      <c r="E106" s="296" t="s">
        <v>188</v>
      </c>
      <c r="F106" s="296" t="s">
        <v>202</v>
      </c>
      <c r="G106" s="296" t="s">
        <v>346</v>
      </c>
      <c r="H106" s="301">
        <f t="shared" si="6"/>
        <v>11000000</v>
      </c>
      <c r="I106" s="302" t="s">
        <v>152</v>
      </c>
      <c r="J106" s="301"/>
      <c r="K106" s="307">
        <v>11000000</v>
      </c>
      <c r="L106" s="302"/>
      <c r="M106" s="302"/>
      <c r="N106" s="302" t="s">
        <v>152</v>
      </c>
      <c r="O106" s="17"/>
    </row>
    <row r="107" spans="1:15" s="46" customFormat="1" ht="16.5" customHeight="1">
      <c r="A107" s="298" t="s">
        <v>347</v>
      </c>
      <c r="B107" s="308"/>
      <c r="C107" s="296" t="s">
        <v>344</v>
      </c>
      <c r="D107" s="296" t="s">
        <v>348</v>
      </c>
      <c r="E107" s="296" t="s">
        <v>188</v>
      </c>
      <c r="F107" s="296" t="s">
        <v>202</v>
      </c>
      <c r="G107" s="296" t="s">
        <v>346</v>
      </c>
      <c r="H107" s="301">
        <f t="shared" si="6"/>
        <v>1222222</v>
      </c>
      <c r="I107" s="302" t="s">
        <v>152</v>
      </c>
      <c r="J107" s="301"/>
      <c r="K107" s="307">
        <f>230000+992222</f>
        <v>1222222</v>
      </c>
      <c r="L107" s="302"/>
      <c r="M107" s="302"/>
      <c r="N107" s="302" t="s">
        <v>152</v>
      </c>
      <c r="O107" s="17"/>
    </row>
    <row r="108" spans="1:15" s="46" customFormat="1" ht="16.5" customHeight="1">
      <c r="A108" s="69" t="s">
        <v>426</v>
      </c>
      <c r="B108" s="68"/>
      <c r="C108" s="48" t="s">
        <v>378</v>
      </c>
      <c r="D108" s="12"/>
      <c r="E108" s="12"/>
      <c r="F108" s="12"/>
      <c r="G108" s="12"/>
      <c r="H108" s="75">
        <f t="shared" si="6"/>
        <v>120000</v>
      </c>
      <c r="I108" s="55" t="s">
        <v>152</v>
      </c>
      <c r="J108" s="14"/>
      <c r="K108" s="259">
        <f>K109</f>
        <v>120000</v>
      </c>
      <c r="L108" s="55"/>
      <c r="M108" s="55"/>
      <c r="N108" s="55" t="s">
        <v>152</v>
      </c>
      <c r="O108" s="17"/>
    </row>
    <row r="109" spans="1:15" s="46" customFormat="1" ht="65.25" customHeight="1">
      <c r="A109" s="398" t="s">
        <v>477</v>
      </c>
      <c r="B109" s="306"/>
      <c r="C109" s="296" t="s">
        <v>378</v>
      </c>
      <c r="D109" s="296" t="s">
        <v>157</v>
      </c>
      <c r="E109" s="296" t="s">
        <v>188</v>
      </c>
      <c r="F109" s="296" t="s">
        <v>384</v>
      </c>
      <c r="G109" s="296" t="s">
        <v>204</v>
      </c>
      <c r="H109" s="301">
        <f t="shared" si="6"/>
        <v>120000</v>
      </c>
      <c r="I109" s="302" t="s">
        <v>152</v>
      </c>
      <c r="J109" s="301"/>
      <c r="K109" s="405">
        <f>30000+60000+30000</f>
        <v>120000</v>
      </c>
      <c r="L109" s="302"/>
      <c r="M109" s="302"/>
      <c r="N109" s="302" t="s">
        <v>152</v>
      </c>
      <c r="O109" s="17"/>
    </row>
    <row r="110" spans="1:15" s="46" customFormat="1" ht="12.75">
      <c r="A110" s="391" t="s">
        <v>473</v>
      </c>
      <c r="B110" s="283"/>
      <c r="C110" s="74" t="s">
        <v>27</v>
      </c>
      <c r="D110" s="74"/>
      <c r="E110" s="74"/>
      <c r="F110" s="74"/>
      <c r="G110" s="74"/>
      <c r="H110" s="238">
        <f t="shared" si="6"/>
        <v>150850</v>
      </c>
      <c r="I110" s="76"/>
      <c r="J110" s="238"/>
      <c r="K110" s="75">
        <f>K111</f>
        <v>150850</v>
      </c>
      <c r="L110" s="76"/>
      <c r="M110" s="76"/>
      <c r="N110" s="76"/>
      <c r="O110" s="17"/>
    </row>
    <row r="111" spans="1:15" s="46" customFormat="1" ht="12.75">
      <c r="A111" s="392" t="s">
        <v>474</v>
      </c>
      <c r="B111" s="272"/>
      <c r="C111" s="22" t="s">
        <v>27</v>
      </c>
      <c r="D111" s="22" t="s">
        <v>475</v>
      </c>
      <c r="E111" s="22" t="s">
        <v>250</v>
      </c>
      <c r="F111" s="22" t="s">
        <v>196</v>
      </c>
      <c r="G111" s="22" t="s">
        <v>195</v>
      </c>
      <c r="H111" s="20">
        <f t="shared" si="6"/>
        <v>150850</v>
      </c>
      <c r="I111" s="26"/>
      <c r="J111" s="20"/>
      <c r="K111" s="19">
        <v>150850</v>
      </c>
      <c r="L111" s="26"/>
      <c r="M111" s="26"/>
      <c r="N111" s="26"/>
      <c r="O111" s="17"/>
    </row>
    <row r="112" spans="1:15" s="46" customFormat="1" ht="12.75">
      <c r="A112" s="409" t="s">
        <v>516</v>
      </c>
      <c r="B112" s="283"/>
      <c r="C112" s="410" t="s">
        <v>515</v>
      </c>
      <c r="D112" s="236"/>
      <c r="E112" s="236"/>
      <c r="F112" s="236"/>
      <c r="G112" s="236"/>
      <c r="H112" s="75">
        <f>K112</f>
        <v>11000</v>
      </c>
      <c r="I112" s="76"/>
      <c r="J112" s="75"/>
      <c r="K112" s="238">
        <f>K113</f>
        <v>11000</v>
      </c>
      <c r="L112" s="76"/>
      <c r="M112" s="76"/>
      <c r="N112" s="76"/>
      <c r="O112" s="17"/>
    </row>
    <row r="113" spans="1:15" s="46" customFormat="1" ht="12.75">
      <c r="A113" s="40" t="s">
        <v>474</v>
      </c>
      <c r="B113" s="272"/>
      <c r="C113" s="22" t="s">
        <v>515</v>
      </c>
      <c r="D113" s="22" t="s">
        <v>157</v>
      </c>
      <c r="E113" s="22" t="s">
        <v>517</v>
      </c>
      <c r="F113" s="22" t="s">
        <v>196</v>
      </c>
      <c r="G113" s="22" t="s">
        <v>195</v>
      </c>
      <c r="H113" s="19">
        <f>K113</f>
        <v>11000</v>
      </c>
      <c r="I113" s="26"/>
      <c r="J113" s="19"/>
      <c r="K113" s="20">
        <v>11000</v>
      </c>
      <c r="L113" s="26"/>
      <c r="M113" s="26"/>
      <c r="N113" s="26"/>
      <c r="O113" s="17"/>
    </row>
    <row r="114" spans="1:15" s="46" customFormat="1" ht="29.25" customHeight="1">
      <c r="A114" s="839" t="s">
        <v>428</v>
      </c>
      <c r="B114" s="843"/>
      <c r="C114" s="48" t="s">
        <v>156</v>
      </c>
      <c r="D114" s="12"/>
      <c r="E114" s="12"/>
      <c r="F114" s="12"/>
      <c r="G114" s="12"/>
      <c r="H114" s="75">
        <f>N114</f>
        <v>342400</v>
      </c>
      <c r="I114" s="76"/>
      <c r="J114" s="76"/>
      <c r="K114" s="76"/>
      <c r="L114" s="76"/>
      <c r="M114" s="76"/>
      <c r="N114" s="75">
        <f>SUM(N115:N122)</f>
        <v>342400</v>
      </c>
      <c r="O114" s="17"/>
    </row>
    <row r="115" spans="1:15" s="46" customFormat="1" ht="13.5" customHeight="1">
      <c r="A115" s="83" t="s">
        <v>8</v>
      </c>
      <c r="B115" s="21"/>
      <c r="C115" s="22" t="s">
        <v>156</v>
      </c>
      <c r="D115" s="22" t="s">
        <v>157</v>
      </c>
      <c r="E115" s="22" t="s">
        <v>188</v>
      </c>
      <c r="F115" s="22" t="s">
        <v>209</v>
      </c>
      <c r="G115" s="22" t="s">
        <v>195</v>
      </c>
      <c r="H115" s="19">
        <f aca="true" t="shared" si="7" ref="H115:H121">N115</f>
        <v>50000</v>
      </c>
      <c r="I115" s="26" t="s">
        <v>152</v>
      </c>
      <c r="J115" s="26" t="s">
        <v>152</v>
      </c>
      <c r="K115" s="26" t="s">
        <v>152</v>
      </c>
      <c r="L115" s="26" t="s">
        <v>152</v>
      </c>
      <c r="M115" s="26"/>
      <c r="N115" s="242">
        <v>50000</v>
      </c>
      <c r="O115" s="17"/>
    </row>
    <row r="116" spans="1:15" s="46" customFormat="1" ht="13.5" customHeight="1">
      <c r="A116" s="40" t="s">
        <v>11</v>
      </c>
      <c r="B116" s="22"/>
      <c r="C116" s="22" t="s">
        <v>156</v>
      </c>
      <c r="D116" s="22" t="s">
        <v>157</v>
      </c>
      <c r="E116" s="22" t="s">
        <v>188</v>
      </c>
      <c r="F116" s="22" t="s">
        <v>202</v>
      </c>
      <c r="G116" s="22" t="s">
        <v>195</v>
      </c>
      <c r="H116" s="19">
        <f t="shared" si="7"/>
        <v>1600</v>
      </c>
      <c r="I116" s="26" t="s">
        <v>152</v>
      </c>
      <c r="J116" s="26" t="s">
        <v>152</v>
      </c>
      <c r="K116" s="26" t="s">
        <v>152</v>
      </c>
      <c r="L116" s="26" t="s">
        <v>152</v>
      </c>
      <c r="M116" s="26"/>
      <c r="N116" s="242">
        <v>1600</v>
      </c>
      <c r="O116" s="17"/>
    </row>
    <row r="117" spans="1:15" s="46" customFormat="1" ht="13.5" customHeight="1">
      <c r="A117" s="298" t="s">
        <v>11</v>
      </c>
      <c r="B117" s="296"/>
      <c r="C117" s="296" t="s">
        <v>156</v>
      </c>
      <c r="D117" s="296" t="s">
        <v>157</v>
      </c>
      <c r="E117" s="296" t="s">
        <v>422</v>
      </c>
      <c r="F117" s="296" t="s">
        <v>202</v>
      </c>
      <c r="G117" s="296" t="s">
        <v>195</v>
      </c>
      <c r="H117" s="301">
        <f>N117</f>
        <v>4253</v>
      </c>
      <c r="I117" s="302" t="s">
        <v>152</v>
      </c>
      <c r="J117" s="302" t="s">
        <v>152</v>
      </c>
      <c r="K117" s="26" t="s">
        <v>152</v>
      </c>
      <c r="L117" s="302" t="s">
        <v>152</v>
      </c>
      <c r="M117" s="302" t="s">
        <v>152</v>
      </c>
      <c r="N117" s="19">
        <v>4253</v>
      </c>
      <c r="O117" s="17"/>
    </row>
    <row r="118" spans="1:15" s="46" customFormat="1" ht="13.5" customHeight="1">
      <c r="A118" s="40" t="s">
        <v>12</v>
      </c>
      <c r="B118" s="22"/>
      <c r="C118" s="22" t="s">
        <v>156</v>
      </c>
      <c r="D118" s="22" t="s">
        <v>157</v>
      </c>
      <c r="E118" s="22" t="s">
        <v>188</v>
      </c>
      <c r="F118" s="22" t="s">
        <v>196</v>
      </c>
      <c r="G118" s="22" t="s">
        <v>195</v>
      </c>
      <c r="H118" s="19">
        <f t="shared" si="7"/>
        <v>40000</v>
      </c>
      <c r="I118" s="26" t="s">
        <v>152</v>
      </c>
      <c r="J118" s="26"/>
      <c r="K118" s="26" t="s">
        <v>152</v>
      </c>
      <c r="L118" s="26" t="s">
        <v>152</v>
      </c>
      <c r="M118" s="26"/>
      <c r="N118" s="241">
        <v>40000</v>
      </c>
      <c r="O118" s="17"/>
    </row>
    <row r="119" spans="1:15" s="46" customFormat="1" ht="13.5" customHeight="1">
      <c r="A119" s="298" t="s">
        <v>12</v>
      </c>
      <c r="B119" s="296"/>
      <c r="C119" s="296" t="s">
        <v>156</v>
      </c>
      <c r="D119" s="296" t="s">
        <v>157</v>
      </c>
      <c r="E119" s="296" t="s">
        <v>422</v>
      </c>
      <c r="F119" s="296" t="s">
        <v>196</v>
      </c>
      <c r="G119" s="296" t="s">
        <v>195</v>
      </c>
      <c r="H119" s="301">
        <f>N119</f>
        <v>18067</v>
      </c>
      <c r="I119" s="302" t="s">
        <v>152</v>
      </c>
      <c r="J119" s="302" t="s">
        <v>152</v>
      </c>
      <c r="K119" s="26" t="s">
        <v>152</v>
      </c>
      <c r="L119" s="302" t="s">
        <v>152</v>
      </c>
      <c r="M119" s="302" t="s">
        <v>152</v>
      </c>
      <c r="N119" s="19">
        <v>18067</v>
      </c>
      <c r="O119" s="17"/>
    </row>
    <row r="120" spans="1:15" s="46" customFormat="1" ht="13.5" customHeight="1">
      <c r="A120" s="40" t="s">
        <v>14</v>
      </c>
      <c r="B120" s="22"/>
      <c r="C120" s="22" t="s">
        <v>156</v>
      </c>
      <c r="D120" s="22" t="s">
        <v>157</v>
      </c>
      <c r="E120" s="22" t="s">
        <v>188</v>
      </c>
      <c r="F120" s="22" t="s">
        <v>198</v>
      </c>
      <c r="G120" s="22" t="s">
        <v>195</v>
      </c>
      <c r="H120" s="19">
        <f t="shared" si="7"/>
        <v>150000</v>
      </c>
      <c r="I120" s="26" t="s">
        <v>152</v>
      </c>
      <c r="J120" s="26" t="s">
        <v>152</v>
      </c>
      <c r="K120" s="26" t="s">
        <v>152</v>
      </c>
      <c r="L120" s="26" t="s">
        <v>152</v>
      </c>
      <c r="M120" s="26"/>
      <c r="N120" s="242">
        <v>150000</v>
      </c>
      <c r="O120" s="17"/>
    </row>
    <row r="121" spans="1:15" s="46" customFormat="1" ht="13.5" customHeight="1">
      <c r="A121" s="40" t="s">
        <v>340</v>
      </c>
      <c r="B121" s="22"/>
      <c r="C121" s="22" t="s">
        <v>156</v>
      </c>
      <c r="D121" s="22" t="s">
        <v>157</v>
      </c>
      <c r="E121" s="22" t="s">
        <v>188</v>
      </c>
      <c r="F121" s="22" t="s">
        <v>199</v>
      </c>
      <c r="G121" s="22" t="s">
        <v>195</v>
      </c>
      <c r="H121" s="19">
        <f t="shared" si="7"/>
        <v>68400</v>
      </c>
      <c r="I121" s="26" t="s">
        <v>152</v>
      </c>
      <c r="J121" s="26"/>
      <c r="K121" s="26" t="s">
        <v>152</v>
      </c>
      <c r="L121" s="26" t="s">
        <v>152</v>
      </c>
      <c r="M121" s="26"/>
      <c r="N121" s="241">
        <v>68400</v>
      </c>
      <c r="O121" s="17"/>
    </row>
    <row r="122" spans="1:15" s="46" customFormat="1" ht="13.5" customHeight="1">
      <c r="A122" s="305" t="s">
        <v>425</v>
      </c>
      <c r="B122" s="305"/>
      <c r="C122" s="296" t="s">
        <v>156</v>
      </c>
      <c r="D122" s="296" t="s">
        <v>157</v>
      </c>
      <c r="E122" s="296" t="s">
        <v>422</v>
      </c>
      <c r="F122" s="296" t="s">
        <v>199</v>
      </c>
      <c r="G122" s="296" t="s">
        <v>195</v>
      </c>
      <c r="H122" s="301">
        <f>N122</f>
        <v>10080</v>
      </c>
      <c r="I122" s="302" t="s">
        <v>152</v>
      </c>
      <c r="J122" s="315"/>
      <c r="K122" s="26" t="s">
        <v>152</v>
      </c>
      <c r="L122" s="315"/>
      <c r="M122" s="315"/>
      <c r="N122" s="19">
        <v>10080</v>
      </c>
      <c r="O122" s="17"/>
    </row>
    <row r="123" spans="1:15" s="46" customFormat="1" ht="24.75">
      <c r="A123" s="56" t="s">
        <v>210</v>
      </c>
      <c r="B123" s="57" t="s">
        <v>211</v>
      </c>
      <c r="C123" s="58" t="s">
        <v>152</v>
      </c>
      <c r="D123" s="58" t="s">
        <v>152</v>
      </c>
      <c r="E123" s="58" t="s">
        <v>152</v>
      </c>
      <c r="F123" s="58" t="s">
        <v>152</v>
      </c>
      <c r="G123" s="58" t="s">
        <v>152</v>
      </c>
      <c r="H123" s="44">
        <f>I123+N123+K123</f>
        <v>16906970</v>
      </c>
      <c r="I123" s="44">
        <f>I50+I53+I74+I75+I51</f>
        <v>16786970</v>
      </c>
      <c r="J123" s="44"/>
      <c r="K123" s="44">
        <f>K109</f>
        <v>120000</v>
      </c>
      <c r="L123" s="59" t="s">
        <v>152</v>
      </c>
      <c r="M123" s="59" t="s">
        <v>152</v>
      </c>
      <c r="N123" s="44"/>
      <c r="O123" s="17" t="s">
        <v>152</v>
      </c>
    </row>
    <row r="124" spans="1:15" s="46" customFormat="1" ht="24.75">
      <c r="A124" s="56" t="s">
        <v>212</v>
      </c>
      <c r="B124" s="57" t="s">
        <v>213</v>
      </c>
      <c r="C124" s="58" t="s">
        <v>152</v>
      </c>
      <c r="D124" s="58" t="s">
        <v>152</v>
      </c>
      <c r="E124" s="58" t="s">
        <v>152</v>
      </c>
      <c r="F124" s="58" t="s">
        <v>152</v>
      </c>
      <c r="G124" s="58" t="s">
        <v>152</v>
      </c>
      <c r="H124" s="44">
        <f>H126+H125</f>
        <v>19047666.95</v>
      </c>
      <c r="I124" s="44">
        <f>I126+I125</f>
        <v>4429091</v>
      </c>
      <c r="J124" s="44">
        <f>J126+J125</f>
        <v>0</v>
      </c>
      <c r="K124" s="44">
        <f>K126+K125</f>
        <v>14276175.95</v>
      </c>
      <c r="L124" s="59"/>
      <c r="M124" s="59"/>
      <c r="N124" s="44">
        <f>N126+N125</f>
        <v>342400</v>
      </c>
      <c r="O124" s="17"/>
    </row>
    <row r="125" spans="1:15" s="46" customFormat="1" ht="24" customHeight="1">
      <c r="A125" s="56" t="s">
        <v>214</v>
      </c>
      <c r="B125" s="57" t="s">
        <v>215</v>
      </c>
      <c r="C125" s="58" t="s">
        <v>152</v>
      </c>
      <c r="D125" s="58" t="s">
        <v>152</v>
      </c>
      <c r="E125" s="58" t="s">
        <v>152</v>
      </c>
      <c r="F125" s="58" t="s">
        <v>152</v>
      </c>
      <c r="G125" s="58" t="s">
        <v>152</v>
      </c>
      <c r="H125" s="44">
        <f>I125+N125+K125</f>
        <v>0</v>
      </c>
      <c r="I125" s="44"/>
      <c r="J125" s="44"/>
      <c r="K125" s="44">
        <v>0</v>
      </c>
      <c r="L125" s="59"/>
      <c r="M125" s="59"/>
      <c r="N125" s="44">
        <v>0</v>
      </c>
      <c r="O125" s="17"/>
    </row>
    <row r="126" spans="1:15" s="46" customFormat="1" ht="12.75" customHeight="1">
      <c r="A126" s="56" t="s">
        <v>216</v>
      </c>
      <c r="B126" s="57" t="s">
        <v>217</v>
      </c>
      <c r="C126" s="58" t="s">
        <v>152</v>
      </c>
      <c r="D126" s="58" t="s">
        <v>152</v>
      </c>
      <c r="E126" s="58" t="s">
        <v>152</v>
      </c>
      <c r="F126" s="58" t="s">
        <v>152</v>
      </c>
      <c r="G126" s="58" t="s">
        <v>152</v>
      </c>
      <c r="H126" s="44">
        <f>I126+N126+K126</f>
        <v>19047666.95</v>
      </c>
      <c r="I126" s="44">
        <f>I55+I60+I61+I62+I63+I65+I66+I67+I69+I70+I71+I72+I73+I77</f>
        <v>4429091</v>
      </c>
      <c r="J126" s="44"/>
      <c r="K126" s="44">
        <f>K81+K85+K106+K107+K94+K95+K96+K99+K101+K88+K89+K90+K91+K87+K111+K113+K98</f>
        <v>14276175.95</v>
      </c>
      <c r="L126" s="59" t="s">
        <v>152</v>
      </c>
      <c r="M126" s="59" t="s">
        <v>152</v>
      </c>
      <c r="N126" s="44">
        <f>N115+N116+N118+N120+N121+N117+N119+N122</f>
        <v>342400</v>
      </c>
      <c r="O126" s="17" t="s">
        <v>152</v>
      </c>
    </row>
    <row r="127" spans="1:15" s="46" customFormat="1" ht="13.5" hidden="1">
      <c r="A127" s="21" t="s">
        <v>218</v>
      </c>
      <c r="B127" s="22" t="s">
        <v>219</v>
      </c>
      <c r="C127" s="60" t="s">
        <v>152</v>
      </c>
      <c r="D127" s="60" t="s">
        <v>152</v>
      </c>
      <c r="E127" s="60" t="s">
        <v>152</v>
      </c>
      <c r="F127" s="60" t="s">
        <v>152</v>
      </c>
      <c r="G127" s="60" t="s">
        <v>152</v>
      </c>
      <c r="H127" s="19">
        <f>I127+N127</f>
        <v>0</v>
      </c>
      <c r="I127" s="19">
        <v>0</v>
      </c>
      <c r="J127" s="19"/>
      <c r="K127" s="19"/>
      <c r="L127" s="26" t="s">
        <v>152</v>
      </c>
      <c r="M127" s="26" t="s">
        <v>152</v>
      </c>
      <c r="N127" s="19">
        <v>0</v>
      </c>
      <c r="O127" s="17" t="s">
        <v>152</v>
      </c>
    </row>
    <row r="128" spans="1:15" s="46" customFormat="1" ht="13.5" hidden="1">
      <c r="A128" s="38" t="s">
        <v>220</v>
      </c>
      <c r="B128" s="22" t="s">
        <v>198</v>
      </c>
      <c r="C128" s="60" t="s">
        <v>152</v>
      </c>
      <c r="D128" s="60" t="s">
        <v>152</v>
      </c>
      <c r="E128" s="60" t="s">
        <v>152</v>
      </c>
      <c r="F128" s="60" t="s">
        <v>152</v>
      </c>
      <c r="G128" s="60" t="s">
        <v>152</v>
      </c>
      <c r="H128" s="19">
        <v>0</v>
      </c>
      <c r="I128" s="19">
        <v>0</v>
      </c>
      <c r="J128" s="19"/>
      <c r="K128" s="19"/>
      <c r="L128" s="26" t="s">
        <v>152</v>
      </c>
      <c r="M128" s="26" t="s">
        <v>152</v>
      </c>
      <c r="N128" s="19">
        <v>0</v>
      </c>
      <c r="O128" s="17" t="s">
        <v>152</v>
      </c>
    </row>
    <row r="129" spans="1:15" s="46" customFormat="1" ht="13.5" hidden="1">
      <c r="A129" s="38" t="s">
        <v>221</v>
      </c>
      <c r="B129" s="22" t="s">
        <v>222</v>
      </c>
      <c r="C129" s="60" t="s">
        <v>152</v>
      </c>
      <c r="D129" s="60" t="s">
        <v>152</v>
      </c>
      <c r="E129" s="60" t="s">
        <v>152</v>
      </c>
      <c r="F129" s="60" t="s">
        <v>152</v>
      </c>
      <c r="G129" s="60" t="s">
        <v>152</v>
      </c>
      <c r="H129" s="19">
        <v>0</v>
      </c>
      <c r="I129" s="19">
        <v>0</v>
      </c>
      <c r="J129" s="19"/>
      <c r="K129" s="19"/>
      <c r="L129" s="26" t="s">
        <v>152</v>
      </c>
      <c r="M129" s="26" t="s">
        <v>152</v>
      </c>
      <c r="N129" s="19">
        <v>0</v>
      </c>
      <c r="O129" s="17" t="s">
        <v>152</v>
      </c>
    </row>
    <row r="130" spans="1:15" s="46" customFormat="1" ht="13.5" hidden="1">
      <c r="A130" s="38" t="s">
        <v>223</v>
      </c>
      <c r="B130" s="22" t="s">
        <v>224</v>
      </c>
      <c r="C130" s="60" t="s">
        <v>152</v>
      </c>
      <c r="D130" s="60" t="s">
        <v>152</v>
      </c>
      <c r="E130" s="60" t="s">
        <v>152</v>
      </c>
      <c r="F130" s="60" t="s">
        <v>152</v>
      </c>
      <c r="G130" s="60" t="s">
        <v>152</v>
      </c>
      <c r="H130" s="19">
        <v>0</v>
      </c>
      <c r="I130" s="19">
        <v>0</v>
      </c>
      <c r="J130" s="19"/>
      <c r="K130" s="19"/>
      <c r="L130" s="26" t="s">
        <v>152</v>
      </c>
      <c r="M130" s="26" t="s">
        <v>152</v>
      </c>
      <c r="N130" s="19">
        <v>0</v>
      </c>
      <c r="O130" s="17" t="s">
        <v>152</v>
      </c>
    </row>
    <row r="131" spans="1:15" s="46" customFormat="1" ht="13.5" hidden="1">
      <c r="A131" s="38" t="s">
        <v>225</v>
      </c>
      <c r="B131" s="22" t="s">
        <v>226</v>
      </c>
      <c r="C131" s="60" t="s">
        <v>152</v>
      </c>
      <c r="D131" s="60" t="s">
        <v>152</v>
      </c>
      <c r="E131" s="60" t="s">
        <v>152</v>
      </c>
      <c r="F131" s="60" t="s">
        <v>152</v>
      </c>
      <c r="G131" s="60" t="s">
        <v>152</v>
      </c>
      <c r="H131" s="19">
        <v>0</v>
      </c>
      <c r="I131" s="19">
        <v>0</v>
      </c>
      <c r="J131" s="19"/>
      <c r="K131" s="19"/>
      <c r="L131" s="26" t="s">
        <v>152</v>
      </c>
      <c r="M131" s="26" t="s">
        <v>152</v>
      </c>
      <c r="N131" s="19">
        <v>0</v>
      </c>
      <c r="O131" s="17" t="s">
        <v>152</v>
      </c>
    </row>
    <row r="132" spans="1:15" s="46" customFormat="1" ht="13.5" hidden="1">
      <c r="A132" s="38" t="s">
        <v>227</v>
      </c>
      <c r="B132" s="22" t="s">
        <v>228</v>
      </c>
      <c r="C132" s="60" t="s">
        <v>152</v>
      </c>
      <c r="D132" s="60" t="s">
        <v>152</v>
      </c>
      <c r="E132" s="60" t="s">
        <v>152</v>
      </c>
      <c r="F132" s="60" t="s">
        <v>152</v>
      </c>
      <c r="G132" s="60" t="s">
        <v>152</v>
      </c>
      <c r="H132" s="19">
        <v>0</v>
      </c>
      <c r="I132" s="19">
        <v>0</v>
      </c>
      <c r="J132" s="19"/>
      <c r="K132" s="19"/>
      <c r="L132" s="26" t="s">
        <v>152</v>
      </c>
      <c r="M132" s="26" t="s">
        <v>152</v>
      </c>
      <c r="N132" s="19">
        <v>0</v>
      </c>
      <c r="O132" s="17" t="s">
        <v>152</v>
      </c>
    </row>
    <row r="133" spans="1:15" s="46" customFormat="1" ht="13.5" hidden="1">
      <c r="A133" s="90" t="s">
        <v>218</v>
      </c>
      <c r="B133" s="91" t="s">
        <v>219</v>
      </c>
      <c r="C133" s="92" t="s">
        <v>296</v>
      </c>
      <c r="D133" s="91" t="s">
        <v>157</v>
      </c>
      <c r="E133" s="92" t="s">
        <v>297</v>
      </c>
      <c r="F133" s="92" t="s">
        <v>297</v>
      </c>
      <c r="G133" s="92" t="s">
        <v>298</v>
      </c>
      <c r="H133" s="96"/>
      <c r="I133" s="93"/>
      <c r="J133" s="93"/>
      <c r="K133" s="93"/>
      <c r="L133" s="94"/>
      <c r="M133" s="94"/>
      <c r="N133" s="93"/>
      <c r="O133" s="17"/>
    </row>
    <row r="134" spans="1:15" s="46" customFormat="1" ht="13.5" hidden="1">
      <c r="A134" s="95" t="s">
        <v>223</v>
      </c>
      <c r="B134" s="91" t="s">
        <v>224</v>
      </c>
      <c r="C134" s="92" t="s">
        <v>296</v>
      </c>
      <c r="D134" s="91" t="s">
        <v>157</v>
      </c>
      <c r="E134" s="92" t="s">
        <v>297</v>
      </c>
      <c r="F134" s="92" t="s">
        <v>297</v>
      </c>
      <c r="G134" s="92" t="s">
        <v>299</v>
      </c>
      <c r="H134" s="96"/>
      <c r="I134" s="93"/>
      <c r="J134" s="93"/>
      <c r="K134" s="93"/>
      <c r="L134" s="94"/>
      <c r="M134" s="94"/>
      <c r="N134" s="93"/>
      <c r="O134" s="17"/>
    </row>
    <row r="135" spans="1:15" s="46" customFormat="1" ht="13.5">
      <c r="A135" s="61" t="s">
        <v>229</v>
      </c>
      <c r="B135" s="62" t="s">
        <v>230</v>
      </c>
      <c r="C135" s="63" t="s">
        <v>152</v>
      </c>
      <c r="D135" s="63" t="s">
        <v>152</v>
      </c>
      <c r="E135" s="63" t="s">
        <v>152</v>
      </c>
      <c r="F135" s="63" t="s">
        <v>152</v>
      </c>
      <c r="G135" s="63" t="s">
        <v>152</v>
      </c>
      <c r="H135" s="64">
        <f>I135+K135+N135</f>
        <v>0</v>
      </c>
      <c r="I135" s="64">
        <v>0</v>
      </c>
      <c r="J135" s="64"/>
      <c r="K135" s="64"/>
      <c r="L135" s="65" t="s">
        <v>152</v>
      </c>
      <c r="M135" s="65" t="s">
        <v>152</v>
      </c>
      <c r="N135" s="64"/>
      <c r="O135" s="17" t="s">
        <v>152</v>
      </c>
    </row>
    <row r="136" spans="1:15" s="46" customFormat="1" ht="13.5">
      <c r="A136" s="38" t="s">
        <v>231</v>
      </c>
      <c r="B136" s="22" t="s">
        <v>232</v>
      </c>
      <c r="C136" s="60" t="s">
        <v>152</v>
      </c>
      <c r="D136" s="60" t="s">
        <v>152</v>
      </c>
      <c r="E136" s="60" t="s">
        <v>152</v>
      </c>
      <c r="F136" s="60" t="s">
        <v>152</v>
      </c>
      <c r="G136" s="60" t="s">
        <v>152</v>
      </c>
      <c r="H136" s="19">
        <v>0</v>
      </c>
      <c r="I136" s="19">
        <v>0</v>
      </c>
      <c r="J136" s="19"/>
      <c r="K136" s="19"/>
      <c r="L136" s="26" t="s">
        <v>152</v>
      </c>
      <c r="M136" s="26" t="s">
        <v>152</v>
      </c>
      <c r="N136" s="19">
        <v>0</v>
      </c>
      <c r="O136" s="17" t="s">
        <v>152</v>
      </c>
    </row>
    <row r="137" s="4" customFormat="1" ht="12.75"/>
    <row r="138" s="4" customFormat="1" ht="13.5">
      <c r="A138" s="66" t="s">
        <v>233</v>
      </c>
    </row>
    <row r="139" s="4" customFormat="1" ht="13.5">
      <c r="A139" s="66"/>
    </row>
    <row r="140" s="4" customFormat="1" ht="19.5" customHeight="1">
      <c r="A140" s="66" t="s">
        <v>21</v>
      </c>
    </row>
    <row r="141" s="4" customFormat="1" ht="13.5">
      <c r="A141" s="66" t="s">
        <v>234</v>
      </c>
    </row>
    <row r="142" s="4" customFormat="1" ht="13.5">
      <c r="A142" s="66"/>
    </row>
    <row r="143" s="4" customFormat="1" ht="13.5" customHeight="1">
      <c r="A143" s="406"/>
    </row>
    <row r="144" s="4" customFormat="1" ht="13.5" customHeight="1">
      <c r="A144" s="406"/>
    </row>
    <row r="145" s="4" customFormat="1" ht="12.75" customHeight="1">
      <c r="A145" s="406"/>
    </row>
    <row r="146" s="4" customFormat="1" ht="12.75" customHeight="1">
      <c r="A146" s="406"/>
    </row>
    <row r="147" s="4" customFormat="1" ht="12.75" customHeight="1">
      <c r="A147" s="406"/>
    </row>
    <row r="148" s="4" customFormat="1" ht="12.75" customHeight="1">
      <c r="A148" s="406"/>
    </row>
    <row r="149" s="4" customFormat="1" ht="12.75" customHeight="1">
      <c r="A149" s="406"/>
    </row>
    <row r="150" s="4" customFormat="1" ht="12.75" customHeight="1">
      <c r="A150" s="406"/>
    </row>
    <row r="151" s="4" customFormat="1" ht="12.75" customHeight="1">
      <c r="A151" s="406"/>
    </row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</sheetData>
  <sheetProtection/>
  <mergeCells count="79">
    <mergeCell ref="A1:O1"/>
    <mergeCell ref="B2:M2"/>
    <mergeCell ref="N2:O2"/>
    <mergeCell ref="A4:A6"/>
    <mergeCell ref="B4:B6"/>
    <mergeCell ref="C4:C6"/>
    <mergeCell ref="D4:D6"/>
    <mergeCell ref="E4:E6"/>
    <mergeCell ref="F4:F6"/>
    <mergeCell ref="G4:G6"/>
    <mergeCell ref="B10:B14"/>
    <mergeCell ref="C11:C13"/>
    <mergeCell ref="E11:E13"/>
    <mergeCell ref="F11:F13"/>
    <mergeCell ref="H4:O4"/>
    <mergeCell ref="H5:H6"/>
    <mergeCell ref="I5:O5"/>
    <mergeCell ref="N6:O6"/>
    <mergeCell ref="J15:J16"/>
    <mergeCell ref="A16:A17"/>
    <mergeCell ref="C16:C17"/>
    <mergeCell ref="E16:E17"/>
    <mergeCell ref="F16:F17"/>
    <mergeCell ref="G16:G17"/>
    <mergeCell ref="B15:B22"/>
    <mergeCell ref="A18:A22"/>
    <mergeCell ref="C18:C22"/>
    <mergeCell ref="F18:F22"/>
    <mergeCell ref="C34:C36"/>
    <mergeCell ref="F34:F36"/>
    <mergeCell ref="A49:B49"/>
    <mergeCell ref="A29:A33"/>
    <mergeCell ref="F29:F33"/>
    <mergeCell ref="A34:A36"/>
    <mergeCell ref="A55:A60"/>
    <mergeCell ref="C55:C60"/>
    <mergeCell ref="F55:F60"/>
    <mergeCell ref="A39:A40"/>
    <mergeCell ref="C39:C40"/>
    <mergeCell ref="F39:F40"/>
    <mergeCell ref="G62:G63"/>
    <mergeCell ref="A66:A67"/>
    <mergeCell ref="C66:C67"/>
    <mergeCell ref="E66:E67"/>
    <mergeCell ref="F66:F67"/>
    <mergeCell ref="G66:G67"/>
    <mergeCell ref="A62:A63"/>
    <mergeCell ref="C62:C63"/>
    <mergeCell ref="E62:E63"/>
    <mergeCell ref="F62:F63"/>
    <mergeCell ref="F70:F71"/>
    <mergeCell ref="G70:G71"/>
    <mergeCell ref="A72:A73"/>
    <mergeCell ref="F72:F73"/>
    <mergeCell ref="A68:B68"/>
    <mergeCell ref="A70:A71"/>
    <mergeCell ref="C70:C71"/>
    <mergeCell ref="E70:E71"/>
    <mergeCell ref="E72:E73"/>
    <mergeCell ref="G72:G73"/>
    <mergeCell ref="A114:B114"/>
    <mergeCell ref="A98:A99"/>
    <mergeCell ref="A105:B105"/>
    <mergeCell ref="G94:G96"/>
    <mergeCell ref="C94:C96"/>
    <mergeCell ref="E94:E96"/>
    <mergeCell ref="G98:G99"/>
    <mergeCell ref="E98:E99"/>
    <mergeCell ref="F98:F99"/>
    <mergeCell ref="A100:B100"/>
    <mergeCell ref="A78:B78"/>
    <mergeCell ref="C72:C73"/>
    <mergeCell ref="A103:B103"/>
    <mergeCell ref="C98:C99"/>
    <mergeCell ref="F94:F96"/>
    <mergeCell ref="A82:B82"/>
    <mergeCell ref="A86:B86"/>
    <mergeCell ref="A92:B92"/>
    <mergeCell ref="A94:A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51"/>
  <sheetViews>
    <sheetView zoomScalePageLayoutView="0" workbookViewId="0" topLeftCell="A47">
      <selection activeCell="I67" sqref="I67"/>
    </sheetView>
  </sheetViews>
  <sheetFormatPr defaultColWidth="1.37890625" defaultRowHeight="12.75"/>
  <cols>
    <col min="1" max="1" width="39.875" style="3" customWidth="1"/>
    <col min="2" max="2" width="6.125" style="3" customWidth="1"/>
    <col min="3" max="3" width="10.875" style="3" customWidth="1"/>
    <col min="4" max="4" width="17.125" style="3" customWidth="1"/>
    <col min="5" max="5" width="6.625" style="3" customWidth="1"/>
    <col min="6" max="6" width="6.375" style="3" customWidth="1"/>
    <col min="7" max="7" width="6.125" style="3" customWidth="1"/>
    <col min="8" max="9" width="12.625" style="3" customWidth="1"/>
    <col min="10" max="10" width="11.00390625" style="3" hidden="1" customWidth="1"/>
    <col min="11" max="11" width="13.875" style="3" customWidth="1"/>
    <col min="12" max="12" width="6.125" style="3" hidden="1" customWidth="1"/>
    <col min="13" max="13" width="8.875" style="3" hidden="1" customWidth="1"/>
    <col min="14" max="14" width="14.125" style="3" customWidth="1"/>
    <col min="15" max="15" width="8.00390625" style="3" hidden="1" customWidth="1"/>
    <col min="16" max="16384" width="1.37890625" style="3" customWidth="1"/>
  </cols>
  <sheetData>
    <row r="1" spans="1:15" ht="15.75">
      <c r="A1" s="887" t="s">
        <v>337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</row>
    <row r="2" spans="2:15" ht="15.75">
      <c r="B2" s="887" t="s">
        <v>543</v>
      </c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 t="s">
        <v>130</v>
      </c>
      <c r="O2" s="887"/>
    </row>
    <row r="3" s="4" customFormat="1" ht="12.75"/>
    <row r="4" spans="1:15" s="6" customFormat="1" ht="23.25" customHeight="1">
      <c r="A4" s="883" t="s">
        <v>0</v>
      </c>
      <c r="B4" s="873" t="s">
        <v>131</v>
      </c>
      <c r="C4" s="873" t="s">
        <v>132</v>
      </c>
      <c r="D4" s="880" t="s">
        <v>133</v>
      </c>
      <c r="E4" s="880" t="s">
        <v>134</v>
      </c>
      <c r="F4" s="873" t="s">
        <v>135</v>
      </c>
      <c r="G4" s="883" t="s">
        <v>69</v>
      </c>
      <c r="H4" s="873" t="s">
        <v>136</v>
      </c>
      <c r="I4" s="873"/>
      <c r="J4" s="873"/>
      <c r="K4" s="873"/>
      <c r="L4" s="873"/>
      <c r="M4" s="873"/>
      <c r="N4" s="873"/>
      <c r="O4" s="873"/>
    </row>
    <row r="5" spans="1:15" s="6" customFormat="1" ht="12">
      <c r="A5" s="883"/>
      <c r="B5" s="873"/>
      <c r="C5" s="873"/>
      <c r="D5" s="881"/>
      <c r="E5" s="881"/>
      <c r="F5" s="873"/>
      <c r="G5" s="883"/>
      <c r="H5" s="888" t="s">
        <v>137</v>
      </c>
      <c r="I5" s="883" t="s">
        <v>138</v>
      </c>
      <c r="J5" s="883"/>
      <c r="K5" s="883"/>
      <c r="L5" s="883"/>
      <c r="M5" s="883"/>
      <c r="N5" s="883"/>
      <c r="O5" s="883"/>
    </row>
    <row r="6" spans="1:15" s="6" customFormat="1" ht="88.5" customHeight="1">
      <c r="A6" s="883"/>
      <c r="B6" s="873"/>
      <c r="C6" s="873"/>
      <c r="D6" s="882"/>
      <c r="E6" s="882"/>
      <c r="F6" s="873"/>
      <c r="G6" s="883"/>
      <c r="H6" s="889"/>
      <c r="I6" s="5" t="s">
        <v>139</v>
      </c>
      <c r="J6" s="5" t="s">
        <v>140</v>
      </c>
      <c r="K6" s="5" t="s">
        <v>141</v>
      </c>
      <c r="L6" s="5" t="s">
        <v>142</v>
      </c>
      <c r="M6" s="5" t="s">
        <v>143</v>
      </c>
      <c r="N6" s="873" t="s">
        <v>144</v>
      </c>
      <c r="O6" s="873"/>
    </row>
    <row r="7" spans="1:15" s="6" customFormat="1" ht="12" hidden="1">
      <c r="A7" s="7"/>
      <c r="B7" s="7"/>
      <c r="C7" s="8"/>
      <c r="D7" s="8"/>
      <c r="E7" s="8"/>
      <c r="F7" s="8"/>
      <c r="G7" s="9"/>
      <c r="H7" s="7"/>
      <c r="I7" s="7"/>
      <c r="J7" s="7"/>
      <c r="K7" s="7"/>
      <c r="L7" s="7"/>
      <c r="M7" s="7"/>
      <c r="N7" s="7" t="s">
        <v>137</v>
      </c>
      <c r="O7" s="7" t="s">
        <v>145</v>
      </c>
    </row>
    <row r="8" spans="1:15" s="6" customFormat="1" ht="15" customHeight="1">
      <c r="A8" s="7">
        <v>1</v>
      </c>
      <c r="B8" s="7">
        <v>2</v>
      </c>
      <c r="C8" s="10" t="s">
        <v>146</v>
      </c>
      <c r="D8" s="7">
        <v>4</v>
      </c>
      <c r="E8" s="10" t="s">
        <v>147</v>
      </c>
      <c r="F8" s="7">
        <v>6</v>
      </c>
      <c r="G8" s="10" t="s">
        <v>148</v>
      </c>
      <c r="H8" s="7">
        <v>8</v>
      </c>
      <c r="I8" s="7">
        <v>9</v>
      </c>
      <c r="J8" s="10" t="s">
        <v>149</v>
      </c>
      <c r="K8" s="7">
        <v>10</v>
      </c>
      <c r="L8" s="7">
        <v>7</v>
      </c>
      <c r="M8" s="7">
        <v>8</v>
      </c>
      <c r="N8" s="7">
        <v>11</v>
      </c>
      <c r="O8" s="7">
        <v>10</v>
      </c>
    </row>
    <row r="9" spans="1:15" s="4" customFormat="1" ht="16.5" customHeight="1">
      <c r="A9" s="236" t="s">
        <v>150</v>
      </c>
      <c r="B9" s="74" t="s">
        <v>151</v>
      </c>
      <c r="C9" s="74" t="s">
        <v>152</v>
      </c>
      <c r="D9" s="237" t="s">
        <v>152</v>
      </c>
      <c r="E9" s="237" t="s">
        <v>152</v>
      </c>
      <c r="F9" s="237" t="s">
        <v>152</v>
      </c>
      <c r="G9" s="237" t="s">
        <v>152</v>
      </c>
      <c r="H9" s="75">
        <f>H10+H15+H23</f>
        <v>35954636.95</v>
      </c>
      <c r="I9" s="75">
        <f>I15</f>
        <v>21216061</v>
      </c>
      <c r="J9" s="75"/>
      <c r="K9" s="75">
        <f>K23</f>
        <v>14396175.95</v>
      </c>
      <c r="L9" s="238" t="s">
        <v>152</v>
      </c>
      <c r="M9" s="238" t="s">
        <v>152</v>
      </c>
      <c r="N9" s="75">
        <f>N10</f>
        <v>342400</v>
      </c>
      <c r="O9" s="13" t="s">
        <v>152</v>
      </c>
    </row>
    <row r="10" spans="1:15" s="4" customFormat="1" ht="12.75">
      <c r="A10" s="16" t="s">
        <v>153</v>
      </c>
      <c r="B10" s="857" t="s">
        <v>154</v>
      </c>
      <c r="C10" s="18" t="s">
        <v>152</v>
      </c>
      <c r="D10" s="18" t="s">
        <v>152</v>
      </c>
      <c r="E10" s="18" t="s">
        <v>152</v>
      </c>
      <c r="F10" s="18" t="s">
        <v>152</v>
      </c>
      <c r="G10" s="18" t="s">
        <v>152</v>
      </c>
      <c r="H10" s="19">
        <f>N10</f>
        <v>342400</v>
      </c>
      <c r="I10" s="20" t="s">
        <v>152</v>
      </c>
      <c r="J10" s="20"/>
      <c r="K10" s="20" t="s">
        <v>152</v>
      </c>
      <c r="L10" s="20" t="s">
        <v>152</v>
      </c>
      <c r="M10" s="20" t="s">
        <v>152</v>
      </c>
      <c r="N10" s="241">
        <f>N11+N14+N12+N13</f>
        <v>342400</v>
      </c>
      <c r="O10" s="18" t="s">
        <v>152</v>
      </c>
    </row>
    <row r="11" spans="1:15" s="4" customFormat="1" ht="25.5" hidden="1">
      <c r="A11" s="21" t="s">
        <v>155</v>
      </c>
      <c r="B11" s="857"/>
      <c r="C11" s="841" t="s">
        <v>156</v>
      </c>
      <c r="D11" s="22" t="s">
        <v>157</v>
      </c>
      <c r="E11" s="884"/>
      <c r="F11" s="841" t="s">
        <v>409</v>
      </c>
      <c r="G11" s="22"/>
      <c r="H11" s="19">
        <f>N11</f>
        <v>0</v>
      </c>
      <c r="I11" s="20" t="s">
        <v>152</v>
      </c>
      <c r="J11" s="20"/>
      <c r="K11" s="20" t="s">
        <v>152</v>
      </c>
      <c r="L11" s="20" t="s">
        <v>152</v>
      </c>
      <c r="M11" s="20" t="s">
        <v>152</v>
      </c>
      <c r="N11" s="241"/>
      <c r="O11" s="18" t="s">
        <v>152</v>
      </c>
    </row>
    <row r="12" spans="1:15" s="4" customFormat="1" ht="25.5">
      <c r="A12" s="304" t="s">
        <v>427</v>
      </c>
      <c r="B12" s="857"/>
      <c r="C12" s="858"/>
      <c r="D12" s="22" t="s">
        <v>157</v>
      </c>
      <c r="E12" s="885"/>
      <c r="F12" s="858"/>
      <c r="G12" s="22"/>
      <c r="H12" s="19">
        <f>N12</f>
        <v>32400</v>
      </c>
      <c r="I12" s="20" t="s">
        <v>152</v>
      </c>
      <c r="J12" s="20"/>
      <c r="K12" s="20" t="s">
        <v>152</v>
      </c>
      <c r="L12" s="20"/>
      <c r="M12" s="20"/>
      <c r="N12" s="241">
        <v>32400</v>
      </c>
      <c r="O12" s="18"/>
    </row>
    <row r="13" spans="1:15" s="4" customFormat="1" ht="16.5" customHeight="1">
      <c r="A13" s="21" t="s">
        <v>160</v>
      </c>
      <c r="B13" s="857"/>
      <c r="C13" s="842"/>
      <c r="D13" s="22" t="s">
        <v>157</v>
      </c>
      <c r="E13" s="886"/>
      <c r="F13" s="842"/>
      <c r="G13" s="22"/>
      <c r="H13" s="19">
        <f>N13</f>
        <v>40000</v>
      </c>
      <c r="I13" s="20" t="s">
        <v>152</v>
      </c>
      <c r="J13" s="20"/>
      <c r="K13" s="20" t="s">
        <v>152</v>
      </c>
      <c r="L13" s="20"/>
      <c r="M13" s="20"/>
      <c r="N13" s="241">
        <v>40000</v>
      </c>
      <c r="O13" s="18"/>
    </row>
    <row r="14" spans="1:15" s="4" customFormat="1" ht="16.5" customHeight="1">
      <c r="A14" s="21" t="s">
        <v>161</v>
      </c>
      <c r="B14" s="857"/>
      <c r="C14" s="22" t="s">
        <v>156</v>
      </c>
      <c r="D14" s="22" t="s">
        <v>157</v>
      </c>
      <c r="E14" s="22"/>
      <c r="F14" s="22" t="s">
        <v>410</v>
      </c>
      <c r="G14" s="22"/>
      <c r="H14" s="19">
        <f>N14</f>
        <v>270000</v>
      </c>
      <c r="I14" s="20" t="s">
        <v>152</v>
      </c>
      <c r="J14" s="20"/>
      <c r="K14" s="20" t="s">
        <v>152</v>
      </c>
      <c r="L14" s="20" t="s">
        <v>152</v>
      </c>
      <c r="M14" s="20" t="s">
        <v>152</v>
      </c>
      <c r="N14" s="241">
        <v>270000</v>
      </c>
      <c r="O14" s="18" t="s">
        <v>152</v>
      </c>
    </row>
    <row r="15" spans="1:15" s="4" customFormat="1" ht="16.5" customHeight="1">
      <c r="A15" s="304" t="s">
        <v>163</v>
      </c>
      <c r="B15" s="941" t="s">
        <v>164</v>
      </c>
      <c r="C15" s="299" t="s">
        <v>152</v>
      </c>
      <c r="D15" s="296"/>
      <c r="E15" s="299" t="s">
        <v>152</v>
      </c>
      <c r="F15" s="299" t="s">
        <v>152</v>
      </c>
      <c r="G15" s="299" t="s">
        <v>152</v>
      </c>
      <c r="H15" s="301">
        <f>SUM(H16:H22)</f>
        <v>21216061</v>
      </c>
      <c r="I15" s="301">
        <f>I16+I18+I19+I17+I22</f>
        <v>21216061</v>
      </c>
      <c r="J15" s="938"/>
      <c r="K15" s="302" t="s">
        <v>152</v>
      </c>
      <c r="L15" s="303" t="s">
        <v>152</v>
      </c>
      <c r="M15" s="303" t="s">
        <v>152</v>
      </c>
      <c r="N15" s="302" t="s">
        <v>152</v>
      </c>
      <c r="O15" s="18" t="s">
        <v>152</v>
      </c>
    </row>
    <row r="16" spans="1:16" s="4" customFormat="1" ht="12.75">
      <c r="A16" s="920" t="s">
        <v>349</v>
      </c>
      <c r="B16" s="942"/>
      <c r="C16" s="939" t="s">
        <v>22</v>
      </c>
      <c r="D16" s="296" t="s">
        <v>157</v>
      </c>
      <c r="E16" s="939"/>
      <c r="F16" s="935">
        <v>131</v>
      </c>
      <c r="G16" s="935"/>
      <c r="H16" s="301">
        <f aca="true" t="shared" si="0" ref="H16:H22">I16</f>
        <v>330400</v>
      </c>
      <c r="I16" s="301">
        <v>330400</v>
      </c>
      <c r="J16" s="938"/>
      <c r="K16" s="302" t="s">
        <v>152</v>
      </c>
      <c r="L16" s="303" t="s">
        <v>152</v>
      </c>
      <c r="M16" s="303" t="s">
        <v>152</v>
      </c>
      <c r="N16" s="302" t="s">
        <v>152</v>
      </c>
      <c r="O16" s="18" t="s">
        <v>152</v>
      </c>
      <c r="P16" s="28"/>
    </row>
    <row r="17" spans="1:16" s="4" customFormat="1" ht="12.75">
      <c r="A17" s="921"/>
      <c r="B17" s="942"/>
      <c r="C17" s="940"/>
      <c r="D17" s="377">
        <v>14130030000000000</v>
      </c>
      <c r="E17" s="940"/>
      <c r="F17" s="937"/>
      <c r="G17" s="937"/>
      <c r="H17" s="301">
        <f t="shared" si="0"/>
        <v>17310561</v>
      </c>
      <c r="I17" s="301">
        <f>16622600+687961</f>
        <v>17310561</v>
      </c>
      <c r="J17" s="301"/>
      <c r="K17" s="302" t="s">
        <v>152</v>
      </c>
      <c r="L17" s="303" t="s">
        <v>152</v>
      </c>
      <c r="M17" s="303" t="s">
        <v>152</v>
      </c>
      <c r="N17" s="302" t="s">
        <v>152</v>
      </c>
      <c r="O17" s="18"/>
      <c r="P17" s="28"/>
    </row>
    <row r="18" spans="1:15" s="4" customFormat="1" ht="15" customHeight="1">
      <c r="A18" s="944" t="s">
        <v>350</v>
      </c>
      <c r="B18" s="942"/>
      <c r="C18" s="941" t="s">
        <v>24</v>
      </c>
      <c r="D18" s="296" t="s">
        <v>157</v>
      </c>
      <c r="E18" s="378"/>
      <c r="F18" s="935">
        <v>131</v>
      </c>
      <c r="G18" s="296"/>
      <c r="H18" s="301">
        <f t="shared" si="0"/>
        <v>1134900</v>
      </c>
      <c r="I18" s="301">
        <v>1134900</v>
      </c>
      <c r="J18" s="301"/>
      <c r="K18" s="303" t="s">
        <v>152</v>
      </c>
      <c r="L18" s="303" t="s">
        <v>152</v>
      </c>
      <c r="M18" s="303" t="s">
        <v>152</v>
      </c>
      <c r="N18" s="303" t="s">
        <v>152</v>
      </c>
      <c r="O18" s="18" t="s">
        <v>152</v>
      </c>
    </row>
    <row r="19" spans="1:15" s="4" customFormat="1" ht="25.5" customHeight="1" hidden="1">
      <c r="A19" s="945"/>
      <c r="B19" s="942"/>
      <c r="C19" s="942"/>
      <c r="D19" s="379"/>
      <c r="E19" s="378"/>
      <c r="F19" s="936"/>
      <c r="G19" s="296"/>
      <c r="H19" s="301">
        <f t="shared" si="0"/>
        <v>0</v>
      </c>
      <c r="I19" s="301"/>
      <c r="J19" s="301"/>
      <c r="K19" s="303" t="s">
        <v>152</v>
      </c>
      <c r="L19" s="303" t="s">
        <v>152</v>
      </c>
      <c r="M19" s="303" t="s">
        <v>152</v>
      </c>
      <c r="N19" s="303" t="s">
        <v>152</v>
      </c>
      <c r="O19" s="18" t="s">
        <v>152</v>
      </c>
    </row>
    <row r="20" spans="1:15" s="4" customFormat="1" ht="25.5" customHeight="1" hidden="1">
      <c r="A20" s="945"/>
      <c r="B20" s="942"/>
      <c r="C20" s="942"/>
      <c r="D20" s="378"/>
      <c r="E20" s="296"/>
      <c r="F20" s="936"/>
      <c r="G20" s="296"/>
      <c r="H20" s="301">
        <f t="shared" si="0"/>
        <v>0</v>
      </c>
      <c r="I20" s="303"/>
      <c r="J20" s="301"/>
      <c r="K20" s="303" t="s">
        <v>152</v>
      </c>
      <c r="L20" s="303" t="s">
        <v>152</v>
      </c>
      <c r="M20" s="303" t="s">
        <v>152</v>
      </c>
      <c r="N20" s="303" t="s">
        <v>152</v>
      </c>
      <c r="O20" s="18" t="s">
        <v>152</v>
      </c>
    </row>
    <row r="21" spans="1:15" s="4" customFormat="1" ht="42.75" customHeight="1" hidden="1">
      <c r="A21" s="945"/>
      <c r="B21" s="942"/>
      <c r="C21" s="942"/>
      <c r="D21" s="378"/>
      <c r="E21" s="296"/>
      <c r="F21" s="936"/>
      <c r="G21" s="296"/>
      <c r="H21" s="301">
        <f t="shared" si="0"/>
        <v>0</v>
      </c>
      <c r="I21" s="303"/>
      <c r="J21" s="301"/>
      <c r="K21" s="303" t="s">
        <v>152</v>
      </c>
      <c r="L21" s="303" t="s">
        <v>152</v>
      </c>
      <c r="M21" s="303" t="s">
        <v>152</v>
      </c>
      <c r="N21" s="303" t="s">
        <v>152</v>
      </c>
      <c r="O21" s="18" t="s">
        <v>152</v>
      </c>
    </row>
    <row r="22" spans="1:15" s="4" customFormat="1" ht="12" customHeight="1">
      <c r="A22" s="946"/>
      <c r="B22" s="943"/>
      <c r="C22" s="943"/>
      <c r="D22" s="377">
        <v>14130030000000000</v>
      </c>
      <c r="E22" s="296"/>
      <c r="F22" s="937"/>
      <c r="G22" s="296"/>
      <c r="H22" s="301">
        <f t="shared" si="0"/>
        <v>2440200</v>
      </c>
      <c r="I22" s="303">
        <f>2396200+44000</f>
        <v>2440200</v>
      </c>
      <c r="J22" s="301"/>
      <c r="K22" s="303" t="s">
        <v>152</v>
      </c>
      <c r="L22" s="303" t="s">
        <v>152</v>
      </c>
      <c r="M22" s="303" t="s">
        <v>152</v>
      </c>
      <c r="N22" s="303" t="s">
        <v>152</v>
      </c>
      <c r="O22" s="18"/>
    </row>
    <row r="23" spans="1:15" s="4" customFormat="1" ht="12.75">
      <c r="A23" s="380" t="s">
        <v>167</v>
      </c>
      <c r="B23" s="299" t="s">
        <v>168</v>
      </c>
      <c r="C23" s="299" t="s">
        <v>152</v>
      </c>
      <c r="D23" s="299" t="s">
        <v>152</v>
      </c>
      <c r="E23" s="299" t="s">
        <v>152</v>
      </c>
      <c r="F23" s="299" t="s">
        <v>152</v>
      </c>
      <c r="G23" s="299" t="s">
        <v>152</v>
      </c>
      <c r="H23" s="301">
        <f>K23</f>
        <v>14396175.95</v>
      </c>
      <c r="I23" s="303" t="s">
        <v>152</v>
      </c>
      <c r="J23" s="301"/>
      <c r="K23" s="301">
        <f>SUM(K24:K42)</f>
        <v>14396175.95</v>
      </c>
      <c r="L23" s="303" t="s">
        <v>152</v>
      </c>
      <c r="M23" s="303" t="s">
        <v>152</v>
      </c>
      <c r="N23" s="303" t="s">
        <v>152</v>
      </c>
      <c r="O23" s="18" t="s">
        <v>152</v>
      </c>
    </row>
    <row r="24" spans="1:16" s="4" customFormat="1" ht="72.75" customHeight="1">
      <c r="A24" s="381" t="s">
        <v>64</v>
      </c>
      <c r="B24" s="299"/>
      <c r="C24" s="300" t="s">
        <v>25</v>
      </c>
      <c r="D24" s="382" t="s">
        <v>169</v>
      </c>
      <c r="E24" s="299"/>
      <c r="F24" s="299" t="s">
        <v>411</v>
      </c>
      <c r="G24" s="299"/>
      <c r="H24" s="307">
        <f>K24</f>
        <v>839300</v>
      </c>
      <c r="I24" s="302" t="s">
        <v>152</v>
      </c>
      <c r="J24" s="307"/>
      <c r="K24" s="307">
        <v>839300</v>
      </c>
      <c r="L24" s="302" t="s">
        <v>152</v>
      </c>
      <c r="M24" s="302" t="s">
        <v>152</v>
      </c>
      <c r="N24" s="302" t="s">
        <v>152</v>
      </c>
      <c r="O24" s="36" t="s">
        <v>152</v>
      </c>
      <c r="P24" s="37"/>
    </row>
    <row r="25" spans="1:15" s="4" customFormat="1" ht="12.75" hidden="1">
      <c r="A25" s="38" t="s">
        <v>170</v>
      </c>
      <c r="B25" s="17" t="s">
        <v>171</v>
      </c>
      <c r="C25" s="22"/>
      <c r="D25" s="30"/>
      <c r="E25" s="22"/>
      <c r="F25" s="22"/>
      <c r="G25" s="22"/>
      <c r="H25" s="19"/>
      <c r="I25" s="20" t="s">
        <v>152</v>
      </c>
      <c r="J25" s="19"/>
      <c r="K25" s="19"/>
      <c r="L25" s="20" t="s">
        <v>152</v>
      </c>
      <c r="M25" s="20" t="s">
        <v>152</v>
      </c>
      <c r="N25" s="19"/>
      <c r="O25" s="39"/>
    </row>
    <row r="26" spans="1:15" s="4" customFormat="1" ht="12.75" customHeight="1" hidden="1">
      <c r="A26" s="38" t="s">
        <v>172</v>
      </c>
      <c r="B26" s="17" t="s">
        <v>162</v>
      </c>
      <c r="C26" s="22"/>
      <c r="D26" s="22"/>
      <c r="E26" s="22"/>
      <c r="F26" s="22" t="s">
        <v>152</v>
      </c>
      <c r="G26" s="22"/>
      <c r="H26" s="19"/>
      <c r="I26" s="20" t="s">
        <v>152</v>
      </c>
      <c r="J26" s="19"/>
      <c r="K26" s="19"/>
      <c r="L26" s="20" t="s">
        <v>152</v>
      </c>
      <c r="M26" s="20" t="s">
        <v>152</v>
      </c>
      <c r="N26" s="19"/>
      <c r="O26" s="18" t="s">
        <v>152</v>
      </c>
    </row>
    <row r="27" spans="1:15" s="4" customFormat="1" ht="12.75" customHeight="1" hidden="1">
      <c r="A27" s="40" t="s">
        <v>173</v>
      </c>
      <c r="B27" s="17"/>
      <c r="C27" s="33" t="s">
        <v>26</v>
      </c>
      <c r="D27" s="17" t="s">
        <v>157</v>
      </c>
      <c r="E27" s="22"/>
      <c r="F27" s="17" t="s">
        <v>162</v>
      </c>
      <c r="G27" s="22"/>
      <c r="H27" s="19">
        <f>K27</f>
        <v>0</v>
      </c>
      <c r="I27" s="26" t="s">
        <v>152</v>
      </c>
      <c r="J27" s="19"/>
      <c r="K27" s="19"/>
      <c r="L27" s="20"/>
      <c r="M27" s="20"/>
      <c r="N27" s="26" t="s">
        <v>152</v>
      </c>
      <c r="O27" s="18"/>
    </row>
    <row r="28" spans="1:15" s="4" customFormat="1" ht="25.5">
      <c r="A28" s="298" t="s">
        <v>63</v>
      </c>
      <c r="B28" s="299"/>
      <c r="C28" s="300" t="s">
        <v>59</v>
      </c>
      <c r="D28" s="299" t="s">
        <v>157</v>
      </c>
      <c r="E28" s="296"/>
      <c r="F28" s="17" t="s">
        <v>411</v>
      </c>
      <c r="G28" s="22"/>
      <c r="H28" s="19">
        <f>K28</f>
        <v>244000</v>
      </c>
      <c r="I28" s="26" t="s">
        <v>152</v>
      </c>
      <c r="J28" s="19"/>
      <c r="K28" s="19">
        <f>K85</f>
        <v>244000</v>
      </c>
      <c r="L28" s="20"/>
      <c r="M28" s="20"/>
      <c r="N28" s="26" t="s">
        <v>152</v>
      </c>
      <c r="O28" s="18"/>
    </row>
    <row r="29" spans="1:15" s="4" customFormat="1" ht="12.75">
      <c r="A29" s="917" t="s">
        <v>79</v>
      </c>
      <c r="B29" s="299"/>
      <c r="C29" s="300" t="s">
        <v>87</v>
      </c>
      <c r="D29" s="17" t="s">
        <v>157</v>
      </c>
      <c r="F29" s="841" t="s">
        <v>411</v>
      </c>
      <c r="G29" s="22"/>
      <c r="H29" s="19">
        <f>K29</f>
        <v>60000</v>
      </c>
      <c r="I29" s="26" t="s">
        <v>152</v>
      </c>
      <c r="J29" s="46"/>
      <c r="K29" s="372">
        <f>K87</f>
        <v>60000</v>
      </c>
      <c r="L29" s="46"/>
      <c r="M29" s="46"/>
      <c r="N29" s="26" t="s">
        <v>152</v>
      </c>
      <c r="O29" s="18"/>
    </row>
    <row r="30" spans="1:15" s="4" customFormat="1" ht="12.75">
      <c r="A30" s="918"/>
      <c r="B30" s="299"/>
      <c r="C30" s="300" t="s">
        <v>87</v>
      </c>
      <c r="D30" s="296" t="s">
        <v>415</v>
      </c>
      <c r="E30" s="296"/>
      <c r="F30" s="858"/>
      <c r="G30" s="22"/>
      <c r="H30" s="19">
        <f>K30</f>
        <v>64800</v>
      </c>
      <c r="I30" s="26" t="s">
        <v>152</v>
      </c>
      <c r="J30" s="19"/>
      <c r="K30" s="19">
        <f>K88</f>
        <v>64800</v>
      </c>
      <c r="L30" s="20"/>
      <c r="M30" s="20"/>
      <c r="N30" s="26" t="s">
        <v>152</v>
      </c>
      <c r="O30" s="18"/>
    </row>
    <row r="31" spans="1:15" s="4" customFormat="1" ht="12.75">
      <c r="A31" s="918"/>
      <c r="B31" s="299"/>
      <c r="C31" s="300" t="s">
        <v>87</v>
      </c>
      <c r="D31" s="296" t="s">
        <v>417</v>
      </c>
      <c r="E31" s="296"/>
      <c r="F31" s="858"/>
      <c r="G31" s="22"/>
      <c r="H31" s="19">
        <f aca="true" t="shared" si="1" ref="H31:H42">K31</f>
        <v>7200</v>
      </c>
      <c r="I31" s="26" t="s">
        <v>152</v>
      </c>
      <c r="J31" s="19"/>
      <c r="K31" s="19">
        <f>K89</f>
        <v>7200</v>
      </c>
      <c r="L31" s="20"/>
      <c r="M31" s="20"/>
      <c r="N31" s="26" t="s">
        <v>152</v>
      </c>
      <c r="O31" s="18"/>
    </row>
    <row r="32" spans="1:15" s="4" customFormat="1" ht="12.75">
      <c r="A32" s="918"/>
      <c r="B32" s="299"/>
      <c r="C32" s="300" t="s">
        <v>87</v>
      </c>
      <c r="D32" s="296" t="s">
        <v>418</v>
      </c>
      <c r="E32" s="296"/>
      <c r="F32" s="858"/>
      <c r="G32" s="22"/>
      <c r="H32" s="19">
        <f t="shared" si="1"/>
        <v>16200</v>
      </c>
      <c r="I32" s="26" t="s">
        <v>152</v>
      </c>
      <c r="J32" s="19"/>
      <c r="K32" s="19">
        <f>K90</f>
        <v>16200</v>
      </c>
      <c r="L32" s="20"/>
      <c r="M32" s="20"/>
      <c r="N32" s="26" t="s">
        <v>152</v>
      </c>
      <c r="O32" s="18"/>
    </row>
    <row r="33" spans="1:15" s="4" customFormat="1" ht="12.75">
      <c r="A33" s="919"/>
      <c r="B33" s="299"/>
      <c r="C33" s="300" t="s">
        <v>87</v>
      </c>
      <c r="D33" s="296" t="s">
        <v>419</v>
      </c>
      <c r="E33" s="296"/>
      <c r="F33" s="842"/>
      <c r="G33" s="22"/>
      <c r="H33" s="19">
        <f t="shared" si="1"/>
        <v>1800</v>
      </c>
      <c r="I33" s="26" t="s">
        <v>152</v>
      </c>
      <c r="J33" s="19"/>
      <c r="K33" s="19">
        <f>K91</f>
        <v>1800</v>
      </c>
      <c r="L33" s="20"/>
      <c r="M33" s="20"/>
      <c r="N33" s="26" t="s">
        <v>152</v>
      </c>
      <c r="O33" s="18"/>
    </row>
    <row r="34" spans="1:15" s="4" customFormat="1" ht="12.75">
      <c r="A34" s="926" t="s">
        <v>247</v>
      </c>
      <c r="B34" s="299"/>
      <c r="C34" s="927" t="s">
        <v>96</v>
      </c>
      <c r="D34" s="299" t="s">
        <v>157</v>
      </c>
      <c r="E34" s="296"/>
      <c r="F34" s="841" t="s">
        <v>411</v>
      </c>
      <c r="G34" s="22"/>
      <c r="H34" s="19">
        <f t="shared" si="1"/>
        <v>190197</v>
      </c>
      <c r="I34" s="26" t="s">
        <v>152</v>
      </c>
      <c r="J34" s="19"/>
      <c r="K34" s="19">
        <f>K94+K98</f>
        <v>190197</v>
      </c>
      <c r="L34" s="20"/>
      <c r="M34" s="20"/>
      <c r="N34" s="26" t="s">
        <v>152</v>
      </c>
      <c r="O34" s="18"/>
    </row>
    <row r="35" spans="1:15" s="4" customFormat="1" ht="12.75">
      <c r="A35" s="926"/>
      <c r="B35" s="299"/>
      <c r="C35" s="927"/>
      <c r="D35" s="296" t="s">
        <v>348</v>
      </c>
      <c r="E35" s="296"/>
      <c r="F35" s="858"/>
      <c r="G35" s="22"/>
      <c r="H35" s="19">
        <f t="shared" si="1"/>
        <v>11860.699999999999</v>
      </c>
      <c r="I35" s="26" t="s">
        <v>152</v>
      </c>
      <c r="J35" s="19"/>
      <c r="K35" s="19">
        <f>K96+K99</f>
        <v>11860.699999999999</v>
      </c>
      <c r="L35" s="20"/>
      <c r="M35" s="20"/>
      <c r="N35" s="26" t="s">
        <v>152</v>
      </c>
      <c r="O35" s="18"/>
    </row>
    <row r="36" spans="1:15" s="4" customFormat="1" ht="12.75">
      <c r="A36" s="926"/>
      <c r="B36" s="299"/>
      <c r="C36" s="927"/>
      <c r="D36" s="299" t="s">
        <v>281</v>
      </c>
      <c r="E36" s="296"/>
      <c r="F36" s="842"/>
      <c r="G36" s="22"/>
      <c r="H36" s="19">
        <f t="shared" si="1"/>
        <v>106746.25</v>
      </c>
      <c r="I36" s="26" t="s">
        <v>152</v>
      </c>
      <c r="J36" s="19"/>
      <c r="K36" s="19">
        <f>K95</f>
        <v>106746.25</v>
      </c>
      <c r="L36" s="20"/>
      <c r="M36" s="20"/>
      <c r="N36" s="26" t="s">
        <v>152</v>
      </c>
      <c r="O36" s="18"/>
    </row>
    <row r="37" spans="1:15" s="4" customFormat="1" ht="63.75">
      <c r="A37" s="304" t="s">
        <v>62</v>
      </c>
      <c r="B37" s="305"/>
      <c r="C37" s="261" t="s">
        <v>60</v>
      </c>
      <c r="D37" s="299" t="s">
        <v>268</v>
      </c>
      <c r="E37" s="296"/>
      <c r="F37" s="17" t="s">
        <v>411</v>
      </c>
      <c r="G37" s="22"/>
      <c r="H37" s="19">
        <f t="shared" si="1"/>
        <v>350000</v>
      </c>
      <c r="I37" s="26" t="s">
        <v>152</v>
      </c>
      <c r="J37" s="19"/>
      <c r="K37" s="19">
        <f>K101</f>
        <v>350000</v>
      </c>
      <c r="L37" s="20"/>
      <c r="M37" s="20"/>
      <c r="N37" s="26" t="s">
        <v>152</v>
      </c>
      <c r="O37" s="18"/>
    </row>
    <row r="38" spans="1:15" s="4" customFormat="1" ht="25.5">
      <c r="A38" s="304" t="s">
        <v>429</v>
      </c>
      <c r="B38" s="305"/>
      <c r="C38" s="296" t="s">
        <v>378</v>
      </c>
      <c r="D38" s="296" t="s">
        <v>157</v>
      </c>
      <c r="E38" s="296"/>
      <c r="F38" s="17" t="s">
        <v>411</v>
      </c>
      <c r="G38" s="22"/>
      <c r="H38" s="19">
        <f t="shared" si="1"/>
        <v>120000</v>
      </c>
      <c r="I38" s="26" t="s">
        <v>152</v>
      </c>
      <c r="J38" s="19"/>
      <c r="K38" s="19">
        <f>K109</f>
        <v>120000</v>
      </c>
      <c r="L38" s="20"/>
      <c r="M38" s="20"/>
      <c r="N38" s="26" t="s">
        <v>152</v>
      </c>
      <c r="O38" s="18"/>
    </row>
    <row r="39" spans="1:15" s="4" customFormat="1" ht="21" customHeight="1">
      <c r="A39" s="915" t="s">
        <v>351</v>
      </c>
      <c r="B39" s="305"/>
      <c r="C39" s="916" t="s">
        <v>344</v>
      </c>
      <c r="D39" s="296" t="s">
        <v>345</v>
      </c>
      <c r="E39" s="296"/>
      <c r="F39" s="841" t="s">
        <v>411</v>
      </c>
      <c r="G39" s="22"/>
      <c r="H39" s="19">
        <f t="shared" si="1"/>
        <v>11000000</v>
      </c>
      <c r="I39" s="26" t="s">
        <v>152</v>
      </c>
      <c r="J39" s="19"/>
      <c r="K39" s="19">
        <f>K106</f>
        <v>11000000</v>
      </c>
      <c r="L39" s="20"/>
      <c r="M39" s="20"/>
      <c r="N39" s="26" t="s">
        <v>152</v>
      </c>
      <c r="O39" s="18"/>
    </row>
    <row r="40" spans="1:15" s="4" customFormat="1" ht="18" customHeight="1">
      <c r="A40" s="915"/>
      <c r="B40" s="305"/>
      <c r="C40" s="916"/>
      <c r="D40" s="296" t="s">
        <v>348</v>
      </c>
      <c r="E40" s="296"/>
      <c r="F40" s="842"/>
      <c r="G40" s="22"/>
      <c r="H40" s="19">
        <f t="shared" si="1"/>
        <v>1222222</v>
      </c>
      <c r="I40" s="26" t="s">
        <v>152</v>
      </c>
      <c r="J40" s="19"/>
      <c r="K40" s="19">
        <f>K107</f>
        <v>1222222</v>
      </c>
      <c r="L40" s="20"/>
      <c r="M40" s="20"/>
      <c r="N40" s="26" t="s">
        <v>152</v>
      </c>
      <c r="O40" s="18"/>
    </row>
    <row r="41" spans="1:15" s="4" customFormat="1" ht="38.25">
      <c r="A41" s="40" t="s">
        <v>80</v>
      </c>
      <c r="B41" s="17"/>
      <c r="C41" s="17" t="s">
        <v>27</v>
      </c>
      <c r="D41" s="17" t="s">
        <v>475</v>
      </c>
      <c r="E41" s="17"/>
      <c r="F41" s="17" t="s">
        <v>411</v>
      </c>
      <c r="G41" s="17"/>
      <c r="H41" s="20">
        <f t="shared" si="1"/>
        <v>150850</v>
      </c>
      <c r="I41" s="20"/>
      <c r="J41" s="20"/>
      <c r="K41" s="19">
        <f>K110</f>
        <v>150850</v>
      </c>
      <c r="L41" s="20"/>
      <c r="M41" s="20"/>
      <c r="N41" s="20"/>
      <c r="O41" s="18"/>
    </row>
    <row r="42" spans="1:15" s="4" customFormat="1" ht="22.5" customHeight="1">
      <c r="A42" s="408" t="s">
        <v>514</v>
      </c>
      <c r="B42" s="17"/>
      <c r="C42" s="1" t="s">
        <v>515</v>
      </c>
      <c r="D42" s="17" t="s">
        <v>157</v>
      </c>
      <c r="E42" s="22"/>
      <c r="F42" s="30" t="s">
        <v>411</v>
      </c>
      <c r="G42" s="22"/>
      <c r="H42" s="19">
        <f t="shared" si="1"/>
        <v>11000</v>
      </c>
      <c r="I42" s="26"/>
      <c r="J42" s="19"/>
      <c r="K42" s="20">
        <v>11000</v>
      </c>
      <c r="L42" s="20"/>
      <c r="M42" s="20"/>
      <c r="N42" s="20"/>
      <c r="O42" s="18"/>
    </row>
    <row r="43" spans="1:15" s="46" customFormat="1" ht="17.25" customHeight="1">
      <c r="A43" s="41" t="s">
        <v>174</v>
      </c>
      <c r="B43" s="42" t="s">
        <v>175</v>
      </c>
      <c r="C43" s="260" t="s">
        <v>152</v>
      </c>
      <c r="D43" s="260" t="s">
        <v>152</v>
      </c>
      <c r="E43" s="260" t="s">
        <v>152</v>
      </c>
      <c r="F43" s="260" t="s">
        <v>152</v>
      </c>
      <c r="G43" s="260" t="s">
        <v>152</v>
      </c>
      <c r="H43" s="44">
        <f>I43+N43+K43</f>
        <v>35954636.95</v>
      </c>
      <c r="I43" s="44">
        <f>I49+I68+I78</f>
        <v>21216061</v>
      </c>
      <c r="J43" s="44"/>
      <c r="K43" s="44">
        <f>K78+K82+K84+K92+K100+K103+K105+K86+K108+K110+K112</f>
        <v>14396175.95</v>
      </c>
      <c r="L43" s="44"/>
      <c r="M43" s="44"/>
      <c r="N43" s="44">
        <f>N114</f>
        <v>342400</v>
      </c>
      <c r="O43" s="45"/>
    </row>
    <row r="44" spans="1:15" s="46" customFormat="1" ht="18" customHeight="1">
      <c r="A44" s="21" t="s">
        <v>176</v>
      </c>
      <c r="B44" s="22" t="s">
        <v>177</v>
      </c>
      <c r="C44" s="47" t="s">
        <v>152</v>
      </c>
      <c r="D44" s="47" t="s">
        <v>152</v>
      </c>
      <c r="E44" s="47" t="s">
        <v>152</v>
      </c>
      <c r="F44" s="47" t="s">
        <v>152</v>
      </c>
      <c r="G44" s="47" t="s">
        <v>152</v>
      </c>
      <c r="H44" s="19">
        <f>I44+N44</f>
        <v>16786982</v>
      </c>
      <c r="I44" s="19">
        <f>I45+I47</f>
        <v>16786982</v>
      </c>
      <c r="J44" s="19"/>
      <c r="K44" s="19"/>
      <c r="L44" s="19"/>
      <c r="M44" s="19"/>
      <c r="N44" s="19"/>
      <c r="O44" s="18" t="s">
        <v>152</v>
      </c>
    </row>
    <row r="45" spans="1:15" s="46" customFormat="1" ht="25.5">
      <c r="A45" s="40" t="s">
        <v>178</v>
      </c>
      <c r="B45" s="22" t="s">
        <v>179</v>
      </c>
      <c r="C45" s="47" t="s">
        <v>152</v>
      </c>
      <c r="D45" s="47" t="s">
        <v>152</v>
      </c>
      <c r="E45" s="47" t="s">
        <v>152</v>
      </c>
      <c r="F45" s="47" t="s">
        <v>152</v>
      </c>
      <c r="G45" s="47" t="s">
        <v>152</v>
      </c>
      <c r="H45" s="19">
        <f>I45+N45</f>
        <v>16729870</v>
      </c>
      <c r="I45" s="19">
        <f>I50+I51+I53+I54</f>
        <v>16729870</v>
      </c>
      <c r="J45" s="19"/>
      <c r="K45" s="19"/>
      <c r="L45" s="19"/>
      <c r="M45" s="19"/>
      <c r="N45" s="19"/>
      <c r="O45" s="18" t="s">
        <v>152</v>
      </c>
    </row>
    <row r="46" spans="1:15" s="46" customFormat="1" ht="9.75" customHeight="1" hidden="1">
      <c r="A46" s="21" t="s">
        <v>180</v>
      </c>
      <c r="B46" s="22" t="s">
        <v>181</v>
      </c>
      <c r="C46" s="47" t="s">
        <v>152</v>
      </c>
      <c r="D46" s="47" t="s">
        <v>152</v>
      </c>
      <c r="E46" s="47" t="s">
        <v>152</v>
      </c>
      <c r="F46" s="47" t="s">
        <v>152</v>
      </c>
      <c r="G46" s="47" t="s">
        <v>152</v>
      </c>
      <c r="H46" s="19"/>
      <c r="I46" s="19"/>
      <c r="J46" s="19"/>
      <c r="K46" s="19"/>
      <c r="L46" s="19"/>
      <c r="M46" s="19"/>
      <c r="N46" s="19"/>
      <c r="O46" s="18" t="s">
        <v>152</v>
      </c>
    </row>
    <row r="47" spans="1:15" s="46" customFormat="1" ht="25.5">
      <c r="A47" s="21" t="s">
        <v>182</v>
      </c>
      <c r="B47" s="22" t="s">
        <v>183</v>
      </c>
      <c r="C47" s="47" t="s">
        <v>152</v>
      </c>
      <c r="D47" s="47" t="s">
        <v>152</v>
      </c>
      <c r="E47" s="47" t="s">
        <v>152</v>
      </c>
      <c r="F47" s="47" t="s">
        <v>152</v>
      </c>
      <c r="G47" s="47" t="s">
        <v>152</v>
      </c>
      <c r="H47" s="19">
        <f>I47+N47</f>
        <v>57112</v>
      </c>
      <c r="I47" s="19">
        <f>I74+I75</f>
        <v>57112</v>
      </c>
      <c r="J47" s="19"/>
      <c r="K47" s="19"/>
      <c r="L47" s="19"/>
      <c r="M47" s="19"/>
      <c r="N47" s="19"/>
      <c r="O47" s="18" t="s">
        <v>152</v>
      </c>
    </row>
    <row r="48" spans="1:15" s="46" customFormat="1" ht="13.5" customHeight="1" hidden="1">
      <c r="A48" s="21" t="s">
        <v>184</v>
      </c>
      <c r="B48" s="22" t="s">
        <v>185</v>
      </c>
      <c r="C48" s="47" t="s">
        <v>152</v>
      </c>
      <c r="D48" s="47" t="s">
        <v>152</v>
      </c>
      <c r="E48" s="47" t="s">
        <v>152</v>
      </c>
      <c r="F48" s="47" t="s">
        <v>152</v>
      </c>
      <c r="G48" s="47" t="s">
        <v>152</v>
      </c>
      <c r="H48" s="19">
        <v>0</v>
      </c>
      <c r="I48" s="19">
        <v>0</v>
      </c>
      <c r="J48" s="19"/>
      <c r="K48" s="19"/>
      <c r="L48" s="19"/>
      <c r="M48" s="19"/>
      <c r="N48" s="19"/>
      <c r="O48" s="39"/>
    </row>
    <row r="49" spans="1:15" s="46" customFormat="1" ht="29.25" customHeight="1">
      <c r="A49" s="839" t="s">
        <v>186</v>
      </c>
      <c r="B49" s="840"/>
      <c r="C49" s="48" t="s">
        <v>22</v>
      </c>
      <c r="D49" s="12"/>
      <c r="E49" s="48"/>
      <c r="F49" s="12"/>
      <c r="G49" s="12"/>
      <c r="H49" s="75">
        <f>SUM(H50:H67)</f>
        <v>17640961</v>
      </c>
      <c r="I49" s="75">
        <f>SUM(I50:I67)</f>
        <v>17640961</v>
      </c>
      <c r="J49" s="14"/>
      <c r="K49" s="15" t="s">
        <v>187</v>
      </c>
      <c r="L49" s="15"/>
      <c r="M49" s="15"/>
      <c r="N49" s="15" t="s">
        <v>187</v>
      </c>
      <c r="O49" s="50"/>
    </row>
    <row r="50" spans="1:15" s="46" customFormat="1" ht="12.75">
      <c r="A50" s="298" t="s">
        <v>4</v>
      </c>
      <c r="B50" s="296"/>
      <c r="C50" s="299" t="s">
        <v>22</v>
      </c>
      <c r="D50" s="377">
        <v>14130030000000000</v>
      </c>
      <c r="E50" s="299" t="s">
        <v>188</v>
      </c>
      <c r="F50" s="299" t="s">
        <v>179</v>
      </c>
      <c r="G50" s="299" t="s">
        <v>189</v>
      </c>
      <c r="H50" s="301">
        <f>I50</f>
        <v>12848000</v>
      </c>
      <c r="I50" s="520">
        <f>12458900+389100</f>
        <v>12848000</v>
      </c>
      <c r="J50" s="301"/>
      <c r="K50" s="302" t="s">
        <v>152</v>
      </c>
      <c r="L50" s="302" t="s">
        <v>152</v>
      </c>
      <c r="M50" s="302" t="s">
        <v>152</v>
      </c>
      <c r="N50" s="302" t="s">
        <v>152</v>
      </c>
      <c r="O50" s="17" t="s">
        <v>152</v>
      </c>
    </row>
    <row r="51" spans="1:15" s="46" customFormat="1" ht="15.75" customHeight="1">
      <c r="A51" s="40" t="s">
        <v>5</v>
      </c>
      <c r="B51" s="22"/>
      <c r="C51" s="17" t="s">
        <v>22</v>
      </c>
      <c r="D51" s="22" t="s">
        <v>157</v>
      </c>
      <c r="E51" s="17" t="s">
        <v>188</v>
      </c>
      <c r="F51" s="17" t="s">
        <v>190</v>
      </c>
      <c r="G51" s="17" t="s">
        <v>191</v>
      </c>
      <c r="H51" s="19">
        <f>I51</f>
        <v>1870</v>
      </c>
      <c r="I51" s="521">
        <v>1870</v>
      </c>
      <c r="J51" s="301"/>
      <c r="K51" s="302" t="s">
        <v>152</v>
      </c>
      <c r="L51" s="302" t="s">
        <v>152</v>
      </c>
      <c r="M51" s="302" t="s">
        <v>152</v>
      </c>
      <c r="N51" s="302" t="s">
        <v>152</v>
      </c>
      <c r="O51" s="17"/>
    </row>
    <row r="52" spans="1:15" s="46" customFormat="1" ht="12.75" hidden="1">
      <c r="A52" s="40" t="s">
        <v>5</v>
      </c>
      <c r="B52" s="22"/>
      <c r="C52" s="22"/>
      <c r="D52" s="30"/>
      <c r="E52" s="22"/>
      <c r="F52" s="22" t="s">
        <v>190</v>
      </c>
      <c r="G52" s="22" t="s">
        <v>191</v>
      </c>
      <c r="H52" s="19">
        <f aca="true" t="shared" si="2" ref="H52:H67">I52</f>
        <v>0</v>
      </c>
      <c r="I52" s="521"/>
      <c r="J52" s="301"/>
      <c r="K52" s="302" t="s">
        <v>152</v>
      </c>
      <c r="L52" s="302" t="s">
        <v>152</v>
      </c>
      <c r="M52" s="302" t="s">
        <v>152</v>
      </c>
      <c r="N52" s="302" t="s">
        <v>152</v>
      </c>
      <c r="O52" s="17" t="s">
        <v>152</v>
      </c>
    </row>
    <row r="53" spans="1:15" s="46" customFormat="1" ht="12.75">
      <c r="A53" s="32" t="s">
        <v>6</v>
      </c>
      <c r="B53" s="22"/>
      <c r="C53" s="17" t="s">
        <v>22</v>
      </c>
      <c r="D53" s="29">
        <v>14130030000000000</v>
      </c>
      <c r="E53" s="17" t="s">
        <v>188</v>
      </c>
      <c r="F53" s="17" t="s">
        <v>192</v>
      </c>
      <c r="G53" s="17" t="s">
        <v>193</v>
      </c>
      <c r="H53" s="19">
        <f t="shared" si="2"/>
        <v>3880000</v>
      </c>
      <c r="I53" s="522">
        <f>3762600+117400</f>
        <v>3880000</v>
      </c>
      <c r="J53" s="301"/>
      <c r="K53" s="302" t="s">
        <v>152</v>
      </c>
      <c r="L53" s="302" t="s">
        <v>152</v>
      </c>
      <c r="M53" s="302" t="s">
        <v>152</v>
      </c>
      <c r="N53" s="302" t="s">
        <v>152</v>
      </c>
      <c r="O53" s="17" t="s">
        <v>152</v>
      </c>
    </row>
    <row r="54" spans="1:15" s="46" customFormat="1" ht="12.75" hidden="1">
      <c r="A54" s="89"/>
      <c r="B54" s="25"/>
      <c r="C54" s="297"/>
      <c r="D54" s="53">
        <v>14130030000000000</v>
      </c>
      <c r="E54" s="52"/>
      <c r="F54" s="54"/>
      <c r="G54" s="54"/>
      <c r="H54" s="19">
        <f t="shared" si="2"/>
        <v>0</v>
      </c>
      <c r="I54" s="521"/>
      <c r="J54" s="301"/>
      <c r="K54" s="302" t="s">
        <v>152</v>
      </c>
      <c r="L54" s="302" t="s">
        <v>152</v>
      </c>
      <c r="M54" s="302" t="s">
        <v>152</v>
      </c>
      <c r="N54" s="302" t="s">
        <v>152</v>
      </c>
      <c r="O54" s="17"/>
    </row>
    <row r="55" spans="1:15" s="46" customFormat="1" ht="13.5" customHeight="1">
      <c r="A55" s="932" t="s">
        <v>7</v>
      </c>
      <c r="B55" s="22"/>
      <c r="C55" s="841" t="s">
        <v>22</v>
      </c>
      <c r="D55" s="22" t="s">
        <v>157</v>
      </c>
      <c r="E55" s="22" t="s">
        <v>188</v>
      </c>
      <c r="F55" s="841" t="s">
        <v>194</v>
      </c>
      <c r="G55" s="22" t="s">
        <v>195</v>
      </c>
      <c r="H55" s="19">
        <f t="shared" si="2"/>
        <v>30200</v>
      </c>
      <c r="I55" s="522">
        <v>30200</v>
      </c>
      <c r="J55" s="301"/>
      <c r="K55" s="302" t="s">
        <v>152</v>
      </c>
      <c r="L55" s="302" t="s">
        <v>152</v>
      </c>
      <c r="M55" s="302" t="s">
        <v>152</v>
      </c>
      <c r="N55" s="302" t="s">
        <v>152</v>
      </c>
      <c r="O55" s="17" t="s">
        <v>152</v>
      </c>
    </row>
    <row r="56" spans="1:15" s="46" customFormat="1" ht="12.75" customHeight="1" hidden="1">
      <c r="A56" s="933"/>
      <c r="B56" s="22"/>
      <c r="C56" s="858"/>
      <c r="D56" s="30"/>
      <c r="E56" s="22"/>
      <c r="F56" s="858"/>
      <c r="G56" s="22" t="s">
        <v>195</v>
      </c>
      <c r="H56" s="19">
        <f t="shared" si="2"/>
        <v>0</v>
      </c>
      <c r="I56" s="521"/>
      <c r="J56" s="301"/>
      <c r="K56" s="302" t="s">
        <v>152</v>
      </c>
      <c r="L56" s="302" t="s">
        <v>152</v>
      </c>
      <c r="M56" s="302" t="s">
        <v>152</v>
      </c>
      <c r="N56" s="302" t="s">
        <v>152</v>
      </c>
      <c r="O56" s="17" t="s">
        <v>152</v>
      </c>
    </row>
    <row r="57" spans="1:15" s="46" customFormat="1" ht="12.75" customHeight="1" hidden="1">
      <c r="A57" s="933"/>
      <c r="B57" s="22"/>
      <c r="C57" s="858"/>
      <c r="D57" s="30"/>
      <c r="E57" s="22"/>
      <c r="F57" s="858"/>
      <c r="G57" s="22"/>
      <c r="H57" s="19">
        <f t="shared" si="2"/>
        <v>0</v>
      </c>
      <c r="I57" s="521"/>
      <c r="J57" s="301"/>
      <c r="K57" s="302" t="s">
        <v>152</v>
      </c>
      <c r="L57" s="302" t="s">
        <v>152</v>
      </c>
      <c r="M57" s="302" t="s">
        <v>152</v>
      </c>
      <c r="N57" s="302" t="s">
        <v>152</v>
      </c>
      <c r="O57" s="17" t="s">
        <v>152</v>
      </c>
    </row>
    <row r="58" spans="1:15" s="46" customFormat="1" ht="12.75" customHeight="1" hidden="1">
      <c r="A58" s="933"/>
      <c r="B58" s="22"/>
      <c r="C58" s="858"/>
      <c r="D58" s="30"/>
      <c r="E58" s="22"/>
      <c r="F58" s="858"/>
      <c r="G58" s="22"/>
      <c r="H58" s="19">
        <f t="shared" si="2"/>
        <v>0</v>
      </c>
      <c r="I58" s="521"/>
      <c r="J58" s="301"/>
      <c r="K58" s="302" t="s">
        <v>152</v>
      </c>
      <c r="L58" s="302" t="s">
        <v>152</v>
      </c>
      <c r="M58" s="302" t="s">
        <v>152</v>
      </c>
      <c r="N58" s="302" t="s">
        <v>152</v>
      </c>
      <c r="O58" s="17" t="s">
        <v>152</v>
      </c>
    </row>
    <row r="59" spans="1:15" s="46" customFormat="1" ht="12.75" customHeight="1" hidden="1">
      <c r="A59" s="933"/>
      <c r="B59" s="22"/>
      <c r="C59" s="858"/>
      <c r="D59" s="30"/>
      <c r="E59" s="22"/>
      <c r="F59" s="858"/>
      <c r="G59" s="22"/>
      <c r="H59" s="19">
        <f t="shared" si="2"/>
        <v>0</v>
      </c>
      <c r="I59" s="521"/>
      <c r="J59" s="301"/>
      <c r="K59" s="302" t="s">
        <v>152</v>
      </c>
      <c r="L59" s="302" t="s">
        <v>152</v>
      </c>
      <c r="M59" s="302" t="s">
        <v>152</v>
      </c>
      <c r="N59" s="302" t="s">
        <v>152</v>
      </c>
      <c r="O59" s="17" t="s">
        <v>152</v>
      </c>
    </row>
    <row r="60" spans="1:15" s="46" customFormat="1" ht="12.75" customHeight="1">
      <c r="A60" s="934"/>
      <c r="B60" s="22"/>
      <c r="C60" s="842"/>
      <c r="D60" s="373">
        <v>14130030000000000</v>
      </c>
      <c r="E60" s="22" t="s">
        <v>188</v>
      </c>
      <c r="F60" s="842"/>
      <c r="G60" s="22" t="s">
        <v>195</v>
      </c>
      <c r="H60" s="278">
        <f t="shared" si="2"/>
        <v>30097.2</v>
      </c>
      <c r="I60" s="523">
        <f>19300+10797+0.2</f>
        <v>30097.2</v>
      </c>
      <c r="J60" s="301"/>
      <c r="K60" s="302" t="s">
        <v>152</v>
      </c>
      <c r="L60" s="302"/>
      <c r="M60" s="302"/>
      <c r="N60" s="302" t="s">
        <v>152</v>
      </c>
      <c r="O60" s="17"/>
    </row>
    <row r="61" spans="1:15" s="46" customFormat="1" ht="12.75" customHeight="1">
      <c r="A61" s="31" t="s">
        <v>8</v>
      </c>
      <c r="B61" s="22"/>
      <c r="C61" s="17" t="s">
        <v>22</v>
      </c>
      <c r="D61" s="22" t="s">
        <v>157</v>
      </c>
      <c r="E61" s="23" t="s">
        <v>188</v>
      </c>
      <c r="F61" s="24" t="s">
        <v>209</v>
      </c>
      <c r="G61" s="23" t="s">
        <v>195</v>
      </c>
      <c r="H61" s="19">
        <f t="shared" si="2"/>
        <v>93500</v>
      </c>
      <c r="I61" s="521">
        <f>120000-26500</f>
        <v>93500</v>
      </c>
      <c r="J61" s="301"/>
      <c r="K61" s="302" t="s">
        <v>152</v>
      </c>
      <c r="L61" s="302"/>
      <c r="M61" s="302"/>
      <c r="N61" s="302" t="s">
        <v>152</v>
      </c>
      <c r="O61" s="17"/>
    </row>
    <row r="62" spans="1:15" s="46" customFormat="1" ht="12.75">
      <c r="A62" s="928" t="s">
        <v>12</v>
      </c>
      <c r="B62" s="22"/>
      <c r="C62" s="841" t="s">
        <v>22</v>
      </c>
      <c r="D62" s="22" t="s">
        <v>157</v>
      </c>
      <c r="E62" s="841" t="s">
        <v>188</v>
      </c>
      <c r="F62" s="841" t="s">
        <v>196</v>
      </c>
      <c r="G62" s="841" t="s">
        <v>195</v>
      </c>
      <c r="H62" s="19">
        <f t="shared" si="2"/>
        <v>190430</v>
      </c>
      <c r="I62" s="521">
        <f>165800+26500-1870</f>
        <v>190430</v>
      </c>
      <c r="J62" s="301"/>
      <c r="K62" s="302" t="s">
        <v>152</v>
      </c>
      <c r="L62" s="302" t="s">
        <v>152</v>
      </c>
      <c r="M62" s="302" t="s">
        <v>152</v>
      </c>
      <c r="N62" s="302" t="s">
        <v>152</v>
      </c>
      <c r="O62" s="17" t="s">
        <v>152</v>
      </c>
    </row>
    <row r="63" spans="1:15" s="46" customFormat="1" ht="12.75">
      <c r="A63" s="929"/>
      <c r="B63" s="22"/>
      <c r="C63" s="842"/>
      <c r="D63" s="373">
        <v>14130030000000000</v>
      </c>
      <c r="E63" s="842"/>
      <c r="F63" s="842"/>
      <c r="G63" s="842"/>
      <c r="H63" s="278">
        <f t="shared" si="2"/>
        <v>7001.370000000001</v>
      </c>
      <c r="I63" s="523">
        <f>20000-12998.63</f>
        <v>7001.370000000001</v>
      </c>
      <c r="J63" s="301"/>
      <c r="K63" s="302" t="s">
        <v>152</v>
      </c>
      <c r="L63" s="302" t="s">
        <v>152</v>
      </c>
      <c r="M63" s="302" t="s">
        <v>152</v>
      </c>
      <c r="N63" s="302" t="s">
        <v>152</v>
      </c>
      <c r="O63" s="17"/>
    </row>
    <row r="64" spans="1:15" s="46" customFormat="1" ht="12.75" hidden="1">
      <c r="A64" s="298" t="s">
        <v>13</v>
      </c>
      <c r="B64" s="296"/>
      <c r="C64" s="296"/>
      <c r="D64" s="378"/>
      <c r="E64" s="296"/>
      <c r="F64" s="296" t="s">
        <v>197</v>
      </c>
      <c r="G64" s="296" t="s">
        <v>195</v>
      </c>
      <c r="H64" s="301">
        <f t="shared" si="2"/>
        <v>0</v>
      </c>
      <c r="I64" s="524"/>
      <c r="J64" s="301"/>
      <c r="K64" s="302" t="s">
        <v>152</v>
      </c>
      <c r="L64" s="302" t="s">
        <v>152</v>
      </c>
      <c r="M64" s="302" t="s">
        <v>152</v>
      </c>
      <c r="N64" s="302" t="s">
        <v>152</v>
      </c>
      <c r="O64" s="17" t="s">
        <v>152</v>
      </c>
    </row>
    <row r="65" spans="1:15" s="46" customFormat="1" ht="12.75">
      <c r="A65" s="298" t="s">
        <v>14</v>
      </c>
      <c r="B65" s="296"/>
      <c r="C65" s="296" t="s">
        <v>22</v>
      </c>
      <c r="D65" s="377">
        <v>14130030000000000</v>
      </c>
      <c r="E65" s="296" t="s">
        <v>188</v>
      </c>
      <c r="F65" s="296" t="s">
        <v>198</v>
      </c>
      <c r="G65" s="296" t="s">
        <v>195</v>
      </c>
      <c r="H65" s="301">
        <f t="shared" si="2"/>
        <v>482464</v>
      </c>
      <c r="I65" s="520">
        <f>311800+170664</f>
        <v>482464</v>
      </c>
      <c r="J65" s="301"/>
      <c r="K65" s="302" t="s">
        <v>152</v>
      </c>
      <c r="L65" s="302" t="s">
        <v>152</v>
      </c>
      <c r="M65" s="302" t="s">
        <v>152</v>
      </c>
      <c r="N65" s="302" t="s">
        <v>152</v>
      </c>
      <c r="O65" s="17" t="s">
        <v>152</v>
      </c>
    </row>
    <row r="66" spans="1:15" s="46" customFormat="1" ht="12.75">
      <c r="A66" s="932" t="s">
        <v>340</v>
      </c>
      <c r="B66" s="296"/>
      <c r="C66" s="941" t="s">
        <v>22</v>
      </c>
      <c r="D66" s="296" t="s">
        <v>157</v>
      </c>
      <c r="E66" s="941" t="s">
        <v>188</v>
      </c>
      <c r="F66" s="941" t="s">
        <v>199</v>
      </c>
      <c r="G66" s="941" t="s">
        <v>195</v>
      </c>
      <c r="H66" s="301">
        <f t="shared" si="2"/>
        <v>14400</v>
      </c>
      <c r="I66" s="524">
        <v>14400</v>
      </c>
      <c r="J66" s="301"/>
      <c r="K66" s="302" t="s">
        <v>152</v>
      </c>
      <c r="L66" s="302" t="s">
        <v>152</v>
      </c>
      <c r="M66" s="302" t="s">
        <v>152</v>
      </c>
      <c r="N66" s="302" t="s">
        <v>152</v>
      </c>
      <c r="O66" s="17"/>
    </row>
    <row r="67" spans="1:15" s="46" customFormat="1" ht="12.75">
      <c r="A67" s="934"/>
      <c r="B67" s="296"/>
      <c r="C67" s="943"/>
      <c r="D67" s="373">
        <v>14130030000000000</v>
      </c>
      <c r="E67" s="943"/>
      <c r="F67" s="943"/>
      <c r="G67" s="943"/>
      <c r="H67" s="278">
        <f t="shared" si="2"/>
        <v>62998.43</v>
      </c>
      <c r="I67" s="523">
        <f>50000+12998.43</f>
        <v>62998.43</v>
      </c>
      <c r="J67" s="301"/>
      <c r="K67" s="302" t="s">
        <v>152</v>
      </c>
      <c r="L67" s="302" t="s">
        <v>152</v>
      </c>
      <c r="M67" s="302" t="s">
        <v>152</v>
      </c>
      <c r="N67" s="302" t="s">
        <v>152</v>
      </c>
      <c r="O67" s="17" t="s">
        <v>152</v>
      </c>
    </row>
    <row r="68" spans="1:15" s="46" customFormat="1" ht="27.75" customHeight="1">
      <c r="A68" s="839" t="s">
        <v>341</v>
      </c>
      <c r="B68" s="840"/>
      <c r="C68" s="48" t="s">
        <v>24</v>
      </c>
      <c r="D68" s="12"/>
      <c r="E68" s="48"/>
      <c r="F68" s="12"/>
      <c r="G68" s="12"/>
      <c r="H68" s="75">
        <f>I68</f>
        <v>3575100</v>
      </c>
      <c r="I68" s="75">
        <f>I69+I70+I71+I72+I73+I74+I75+I77</f>
        <v>3575100</v>
      </c>
      <c r="J68" s="14"/>
      <c r="K68" s="15" t="s">
        <v>187</v>
      </c>
      <c r="L68" s="15"/>
      <c r="M68" s="15"/>
      <c r="N68" s="15" t="s">
        <v>187</v>
      </c>
      <c r="O68" s="50"/>
    </row>
    <row r="69" spans="1:15" s="46" customFormat="1" ht="15" customHeight="1">
      <c r="A69" s="40" t="s">
        <v>9</v>
      </c>
      <c r="B69" s="22"/>
      <c r="C69" s="22" t="s">
        <v>24</v>
      </c>
      <c r="D69" s="22" t="s">
        <v>157</v>
      </c>
      <c r="E69" s="22" t="s">
        <v>188</v>
      </c>
      <c r="F69" s="22" t="s">
        <v>201</v>
      </c>
      <c r="G69" s="22" t="s">
        <v>195</v>
      </c>
      <c r="H69" s="19">
        <f>I69</f>
        <v>791042.76</v>
      </c>
      <c r="I69" s="521">
        <f>786300+4742.76</f>
        <v>791042.76</v>
      </c>
      <c r="J69" s="301"/>
      <c r="K69" s="302" t="s">
        <v>152</v>
      </c>
      <c r="L69" s="302" t="s">
        <v>152</v>
      </c>
      <c r="M69" s="302" t="s">
        <v>152</v>
      </c>
      <c r="N69" s="302" t="s">
        <v>152</v>
      </c>
      <c r="O69" s="17" t="s">
        <v>152</v>
      </c>
    </row>
    <row r="70" spans="1:15" s="46" customFormat="1" ht="11.25" customHeight="1">
      <c r="A70" s="846" t="s">
        <v>11</v>
      </c>
      <c r="B70" s="22"/>
      <c r="C70" s="841" t="s">
        <v>24</v>
      </c>
      <c r="D70" s="22" t="s">
        <v>157</v>
      </c>
      <c r="E70" s="841" t="s">
        <v>188</v>
      </c>
      <c r="F70" s="841" t="s">
        <v>202</v>
      </c>
      <c r="G70" s="841" t="s">
        <v>195</v>
      </c>
      <c r="H70" s="19">
        <f aca="true" t="shared" si="3" ref="H70:H77">I70</f>
        <v>157500</v>
      </c>
      <c r="I70" s="521">
        <v>157500</v>
      </c>
      <c r="J70" s="301"/>
      <c r="K70" s="302" t="s">
        <v>152</v>
      </c>
      <c r="L70" s="302" t="s">
        <v>152</v>
      </c>
      <c r="M70" s="302" t="s">
        <v>152</v>
      </c>
      <c r="N70" s="302" t="s">
        <v>152</v>
      </c>
      <c r="O70" s="17" t="s">
        <v>152</v>
      </c>
    </row>
    <row r="71" spans="1:15" s="46" customFormat="1" ht="12.75">
      <c r="A71" s="847"/>
      <c r="B71" s="22"/>
      <c r="C71" s="842"/>
      <c r="D71" s="29">
        <v>14130030000000000</v>
      </c>
      <c r="E71" s="842"/>
      <c r="F71" s="842"/>
      <c r="G71" s="842"/>
      <c r="H71" s="19">
        <f t="shared" si="3"/>
        <v>1944000</v>
      </c>
      <c r="I71" s="521">
        <f>1900000+44000</f>
        <v>1944000</v>
      </c>
      <c r="J71" s="301"/>
      <c r="K71" s="302" t="s">
        <v>152</v>
      </c>
      <c r="L71" s="302"/>
      <c r="M71" s="302"/>
      <c r="N71" s="302" t="s">
        <v>152</v>
      </c>
      <c r="O71" s="17"/>
    </row>
    <row r="72" spans="1:15" s="46" customFormat="1" ht="12.75">
      <c r="A72" s="932" t="s">
        <v>12</v>
      </c>
      <c r="B72" s="22"/>
      <c r="C72" s="841" t="s">
        <v>24</v>
      </c>
      <c r="D72" s="276" t="s">
        <v>157</v>
      </c>
      <c r="E72" s="841" t="s">
        <v>188</v>
      </c>
      <c r="F72" s="841" t="s">
        <v>196</v>
      </c>
      <c r="G72" s="841" t="s">
        <v>195</v>
      </c>
      <c r="H72" s="278">
        <f t="shared" si="3"/>
        <v>89245.24</v>
      </c>
      <c r="I72" s="525">
        <f>94000-4742.76-12</f>
        <v>89245.24</v>
      </c>
      <c r="J72" s="19"/>
      <c r="K72" s="26" t="s">
        <v>152</v>
      </c>
      <c r="L72" s="26" t="s">
        <v>152</v>
      </c>
      <c r="M72" s="26" t="s">
        <v>152</v>
      </c>
      <c r="N72" s="26" t="s">
        <v>152</v>
      </c>
      <c r="O72" s="17" t="s">
        <v>152</v>
      </c>
    </row>
    <row r="73" spans="1:15" s="46" customFormat="1" ht="12.75">
      <c r="A73" s="934"/>
      <c r="B73" s="22"/>
      <c r="C73" s="842"/>
      <c r="D73" s="29">
        <v>14130030000000000</v>
      </c>
      <c r="E73" s="842"/>
      <c r="F73" s="842"/>
      <c r="G73" s="842"/>
      <c r="H73" s="19">
        <f t="shared" si="3"/>
        <v>496200</v>
      </c>
      <c r="I73" s="521">
        <v>496200</v>
      </c>
      <c r="J73" s="19"/>
      <c r="K73" s="26" t="s">
        <v>152</v>
      </c>
      <c r="L73" s="26"/>
      <c r="M73" s="26"/>
      <c r="N73" s="26" t="s">
        <v>152</v>
      </c>
      <c r="O73" s="17"/>
    </row>
    <row r="74" spans="1:15" s="46" customFormat="1" ht="12.75">
      <c r="A74" s="294" t="s">
        <v>13</v>
      </c>
      <c r="B74" s="276"/>
      <c r="C74" s="276" t="s">
        <v>24</v>
      </c>
      <c r="D74" s="276" t="s">
        <v>157</v>
      </c>
      <c r="E74" s="276" t="s">
        <v>188</v>
      </c>
      <c r="F74" s="276" t="s">
        <v>397</v>
      </c>
      <c r="G74" s="276" t="s">
        <v>203</v>
      </c>
      <c r="H74" s="278">
        <f t="shared" si="3"/>
        <v>55412</v>
      </c>
      <c r="I74" s="525">
        <f>55400+12</f>
        <v>55412</v>
      </c>
      <c r="J74" s="19"/>
      <c r="K74" s="26" t="s">
        <v>152</v>
      </c>
      <c r="L74" s="26" t="s">
        <v>152</v>
      </c>
      <c r="M74" s="26" t="s">
        <v>152</v>
      </c>
      <c r="N74" s="26" t="s">
        <v>152</v>
      </c>
      <c r="O74" s="17" t="s">
        <v>152</v>
      </c>
    </row>
    <row r="75" spans="1:15" s="46" customFormat="1" ht="12.75">
      <c r="A75" s="40" t="s">
        <v>13</v>
      </c>
      <c r="B75" s="22"/>
      <c r="C75" s="22" t="s">
        <v>24</v>
      </c>
      <c r="D75" s="22" t="s">
        <v>157</v>
      </c>
      <c r="E75" s="22" t="s">
        <v>188</v>
      </c>
      <c r="F75" s="22" t="s">
        <v>197</v>
      </c>
      <c r="G75" s="22" t="s">
        <v>204</v>
      </c>
      <c r="H75" s="19">
        <f t="shared" si="3"/>
        <v>1700</v>
      </c>
      <c r="I75" s="526">
        <v>1700</v>
      </c>
      <c r="J75" s="19"/>
      <c r="K75" s="26" t="s">
        <v>152</v>
      </c>
      <c r="L75" s="26" t="s">
        <v>152</v>
      </c>
      <c r="M75" s="26" t="s">
        <v>152</v>
      </c>
      <c r="N75" s="26" t="s">
        <v>152</v>
      </c>
      <c r="O75" s="17" t="s">
        <v>152</v>
      </c>
    </row>
    <row r="76" spans="1:15" s="46" customFormat="1" ht="12.75" hidden="1">
      <c r="A76" s="40" t="s">
        <v>14</v>
      </c>
      <c r="B76" s="22"/>
      <c r="C76" s="22" t="s">
        <v>24</v>
      </c>
      <c r="D76" s="22" t="s">
        <v>157</v>
      </c>
      <c r="E76" s="22" t="s">
        <v>205</v>
      </c>
      <c r="F76" s="22" t="s">
        <v>198</v>
      </c>
      <c r="G76" s="22" t="s">
        <v>195</v>
      </c>
      <c r="H76" s="19">
        <f t="shared" si="3"/>
        <v>0</v>
      </c>
      <c r="I76" s="521"/>
      <c r="J76" s="19"/>
      <c r="K76" s="26" t="s">
        <v>152</v>
      </c>
      <c r="L76" s="26" t="s">
        <v>152</v>
      </c>
      <c r="M76" s="26" t="s">
        <v>152</v>
      </c>
      <c r="N76" s="26" t="s">
        <v>152</v>
      </c>
      <c r="O76" s="17" t="s">
        <v>152</v>
      </c>
    </row>
    <row r="77" spans="1:15" s="46" customFormat="1" ht="12.75">
      <c r="A77" s="40" t="s">
        <v>340</v>
      </c>
      <c r="B77" s="22"/>
      <c r="C77" s="22" t="s">
        <v>24</v>
      </c>
      <c r="D77" s="22" t="s">
        <v>157</v>
      </c>
      <c r="E77" s="22" t="s">
        <v>188</v>
      </c>
      <c r="F77" s="22" t="s">
        <v>199</v>
      </c>
      <c r="G77" s="22" t="s">
        <v>195</v>
      </c>
      <c r="H77" s="19">
        <f t="shared" si="3"/>
        <v>40000</v>
      </c>
      <c r="I77" s="521">
        <v>40000</v>
      </c>
      <c r="J77" s="19"/>
      <c r="K77" s="26" t="s">
        <v>152</v>
      </c>
      <c r="L77" s="26" t="s">
        <v>152</v>
      </c>
      <c r="M77" s="26" t="s">
        <v>152</v>
      </c>
      <c r="N77" s="26" t="s">
        <v>152</v>
      </c>
      <c r="O77" s="17" t="s">
        <v>152</v>
      </c>
    </row>
    <row r="78" spans="1:15" s="46" customFormat="1" ht="13.5">
      <c r="A78" s="839" t="s">
        <v>206</v>
      </c>
      <c r="B78" s="840"/>
      <c r="C78" s="48" t="s">
        <v>25</v>
      </c>
      <c r="D78" s="12"/>
      <c r="E78" s="48"/>
      <c r="F78" s="12"/>
      <c r="G78" s="12"/>
      <c r="H78" s="75">
        <f>K78</f>
        <v>839300</v>
      </c>
      <c r="I78" s="238"/>
      <c r="J78" s="75"/>
      <c r="K78" s="75">
        <f>K81</f>
        <v>839300</v>
      </c>
      <c r="L78" s="14"/>
      <c r="M78" s="14"/>
      <c r="N78" s="15" t="s">
        <v>187</v>
      </c>
      <c r="O78" s="50"/>
    </row>
    <row r="79" spans="1:15" s="46" customFormat="1" ht="12.75" hidden="1">
      <c r="A79" s="40" t="s">
        <v>4</v>
      </c>
      <c r="B79" s="22"/>
      <c r="C79" s="22"/>
      <c r="D79" s="22"/>
      <c r="E79" s="22"/>
      <c r="F79" s="22" t="s">
        <v>179</v>
      </c>
      <c r="G79" s="22" t="s">
        <v>189</v>
      </c>
      <c r="H79" s="19">
        <f>I79</f>
        <v>0</v>
      </c>
      <c r="I79" s="19"/>
      <c r="J79" s="19"/>
      <c r="K79" s="35" t="s">
        <v>152</v>
      </c>
      <c r="L79" s="26" t="s">
        <v>152</v>
      </c>
      <c r="M79" s="26" t="s">
        <v>152</v>
      </c>
      <c r="N79" s="26" t="s">
        <v>152</v>
      </c>
      <c r="O79" s="17" t="s">
        <v>152</v>
      </c>
    </row>
    <row r="80" spans="1:15" s="46" customFormat="1" ht="12.75" hidden="1">
      <c r="A80" s="40" t="s">
        <v>5</v>
      </c>
      <c r="B80" s="22"/>
      <c r="C80" s="22"/>
      <c r="D80" s="22"/>
      <c r="E80" s="22"/>
      <c r="F80" s="22"/>
      <c r="G80" s="22"/>
      <c r="H80" s="19">
        <f>I80</f>
        <v>0</v>
      </c>
      <c r="I80" s="19"/>
      <c r="J80" s="19"/>
      <c r="K80" s="35" t="s">
        <v>152</v>
      </c>
      <c r="L80" s="26" t="s">
        <v>152</v>
      </c>
      <c r="M80" s="26" t="s">
        <v>152</v>
      </c>
      <c r="N80" s="26" t="s">
        <v>152</v>
      </c>
      <c r="O80" s="17" t="s">
        <v>152</v>
      </c>
    </row>
    <row r="81" spans="1:15" s="46" customFormat="1" ht="13.5">
      <c r="A81" s="40" t="s">
        <v>12</v>
      </c>
      <c r="B81" s="22"/>
      <c r="C81" s="72" t="s">
        <v>25</v>
      </c>
      <c r="D81" s="22" t="s">
        <v>169</v>
      </c>
      <c r="E81" s="22" t="s">
        <v>207</v>
      </c>
      <c r="F81" s="22" t="s">
        <v>196</v>
      </c>
      <c r="G81" s="22" t="s">
        <v>195</v>
      </c>
      <c r="H81" s="19">
        <f aca="true" t="shared" si="4" ref="H81:H91">K81</f>
        <v>839300</v>
      </c>
      <c r="I81" s="26" t="s">
        <v>152</v>
      </c>
      <c r="J81" s="19"/>
      <c r="K81" s="35">
        <v>839300</v>
      </c>
      <c r="L81" s="26" t="s">
        <v>152</v>
      </c>
      <c r="M81" s="26" t="s">
        <v>152</v>
      </c>
      <c r="N81" s="26" t="s">
        <v>152</v>
      </c>
      <c r="O81" s="17" t="s">
        <v>152</v>
      </c>
    </row>
    <row r="82" spans="1:15" s="46" customFormat="1" ht="18.75" customHeight="1" hidden="1">
      <c r="A82" s="844" t="s">
        <v>208</v>
      </c>
      <c r="B82" s="845"/>
      <c r="C82" s="48" t="s">
        <v>26</v>
      </c>
      <c r="D82" s="12"/>
      <c r="E82" s="12"/>
      <c r="F82" s="12"/>
      <c r="G82" s="12"/>
      <c r="H82" s="14">
        <f t="shared" si="4"/>
        <v>0</v>
      </c>
      <c r="I82" s="55"/>
      <c r="J82" s="14"/>
      <c r="K82" s="257">
        <f>K83</f>
        <v>0</v>
      </c>
      <c r="L82" s="55"/>
      <c r="M82" s="55"/>
      <c r="N82" s="55"/>
      <c r="O82" s="17"/>
    </row>
    <row r="83" spans="1:15" s="46" customFormat="1" ht="13.5" customHeight="1" hidden="1">
      <c r="A83" s="40" t="s">
        <v>12</v>
      </c>
      <c r="B83" s="71"/>
      <c r="C83" s="72" t="s">
        <v>26</v>
      </c>
      <c r="D83" s="22" t="s">
        <v>157</v>
      </c>
      <c r="E83" s="22" t="s">
        <v>188</v>
      </c>
      <c r="F83" s="22" t="s">
        <v>196</v>
      </c>
      <c r="G83" s="22" t="s">
        <v>195</v>
      </c>
      <c r="H83" s="19">
        <f t="shared" si="4"/>
        <v>0</v>
      </c>
      <c r="I83" s="26" t="s">
        <v>152</v>
      </c>
      <c r="J83" s="19"/>
      <c r="K83" s="35"/>
      <c r="L83" s="26"/>
      <c r="M83" s="26"/>
      <c r="N83" s="26" t="s">
        <v>152</v>
      </c>
      <c r="O83" s="17"/>
    </row>
    <row r="84" spans="1:15" s="46" customFormat="1" ht="26.25" customHeight="1">
      <c r="A84" s="69" t="s">
        <v>342</v>
      </c>
      <c r="B84" s="248"/>
      <c r="C84" s="48" t="s">
        <v>59</v>
      </c>
      <c r="D84" s="12"/>
      <c r="E84" s="12"/>
      <c r="F84" s="12"/>
      <c r="G84" s="12"/>
      <c r="H84" s="75">
        <f t="shared" si="4"/>
        <v>244000</v>
      </c>
      <c r="I84" s="76"/>
      <c r="J84" s="75"/>
      <c r="K84" s="259">
        <f>K85</f>
        <v>244000</v>
      </c>
      <c r="L84" s="55"/>
      <c r="M84" s="55"/>
      <c r="N84" s="55"/>
      <c r="O84" s="17"/>
    </row>
    <row r="85" spans="1:15" s="46" customFormat="1" ht="12.75">
      <c r="A85" s="298" t="s">
        <v>12</v>
      </c>
      <c r="B85" s="306"/>
      <c r="C85" s="296" t="s">
        <v>59</v>
      </c>
      <c r="D85" s="296" t="s">
        <v>157</v>
      </c>
      <c r="E85" s="296" t="s">
        <v>240</v>
      </c>
      <c r="F85" s="296" t="s">
        <v>196</v>
      </c>
      <c r="G85" s="296" t="s">
        <v>195</v>
      </c>
      <c r="H85" s="301">
        <f t="shared" si="4"/>
        <v>244000</v>
      </c>
      <c r="I85" s="302" t="s">
        <v>152</v>
      </c>
      <c r="J85" s="301"/>
      <c r="K85" s="307">
        <f>24000+220000</f>
        <v>244000</v>
      </c>
      <c r="L85" s="302"/>
      <c r="M85" s="302"/>
      <c r="N85" s="302" t="s">
        <v>152</v>
      </c>
      <c r="O85" s="17"/>
    </row>
    <row r="86" spans="1:15" s="46" customFormat="1" ht="54.75" customHeight="1">
      <c r="A86" s="839" t="s">
        <v>545</v>
      </c>
      <c r="B86" s="840"/>
      <c r="C86" s="48" t="s">
        <v>414</v>
      </c>
      <c r="D86" s="12"/>
      <c r="E86" s="12"/>
      <c r="F86" s="12"/>
      <c r="G86" s="12"/>
      <c r="H86" s="75">
        <f t="shared" si="4"/>
        <v>150000</v>
      </c>
      <c r="I86" s="55" t="s">
        <v>152</v>
      </c>
      <c r="J86" s="14"/>
      <c r="K86" s="75">
        <f>SUM(K87:K91)</f>
        <v>150000</v>
      </c>
      <c r="L86" s="55"/>
      <c r="M86" s="55"/>
      <c r="N86" s="55" t="s">
        <v>152</v>
      </c>
      <c r="O86" s="17"/>
    </row>
    <row r="87" spans="1:15" s="46" customFormat="1" ht="12.75">
      <c r="A87" s="40" t="s">
        <v>12</v>
      </c>
      <c r="B87" s="272"/>
      <c r="C87" s="22" t="s">
        <v>380</v>
      </c>
      <c r="D87" s="22" t="s">
        <v>157</v>
      </c>
      <c r="E87" s="22" t="s">
        <v>188</v>
      </c>
      <c r="F87" s="22" t="s">
        <v>196</v>
      </c>
      <c r="G87" s="22" t="s">
        <v>195</v>
      </c>
      <c r="H87" s="19">
        <f t="shared" si="4"/>
        <v>60000</v>
      </c>
      <c r="I87" s="302" t="s">
        <v>152</v>
      </c>
      <c r="J87" s="26"/>
      <c r="K87" s="35">
        <f>100000-40000</f>
        <v>60000</v>
      </c>
      <c r="L87" s="26"/>
      <c r="M87" s="26"/>
      <c r="N87" s="302" t="s">
        <v>152</v>
      </c>
      <c r="O87" s="17"/>
    </row>
    <row r="88" spans="1:15" s="46" customFormat="1" ht="12.75">
      <c r="A88" s="298" t="s">
        <v>416</v>
      </c>
      <c r="B88" s="296"/>
      <c r="C88" s="296" t="s">
        <v>414</v>
      </c>
      <c r="D88" s="296" t="s">
        <v>415</v>
      </c>
      <c r="E88" s="296" t="s">
        <v>188</v>
      </c>
      <c r="F88" s="296" t="s">
        <v>196</v>
      </c>
      <c r="G88" s="296" t="s">
        <v>195</v>
      </c>
      <c r="H88" s="301">
        <f t="shared" si="4"/>
        <v>64800</v>
      </c>
      <c r="I88" s="302" t="s">
        <v>152</v>
      </c>
      <c r="J88" s="301"/>
      <c r="K88" s="35">
        <v>64800</v>
      </c>
      <c r="L88" s="302"/>
      <c r="M88" s="302"/>
      <c r="N88" s="302" t="s">
        <v>152</v>
      </c>
      <c r="O88" s="302" t="s">
        <v>152</v>
      </c>
    </row>
    <row r="89" spans="1:15" s="46" customFormat="1" ht="12.75">
      <c r="A89" s="298" t="s">
        <v>416</v>
      </c>
      <c r="B89" s="296"/>
      <c r="C89" s="296" t="s">
        <v>414</v>
      </c>
      <c r="D89" s="296" t="s">
        <v>417</v>
      </c>
      <c r="E89" s="296" t="s">
        <v>188</v>
      </c>
      <c r="F89" s="296" t="s">
        <v>196</v>
      </c>
      <c r="G89" s="296" t="s">
        <v>195</v>
      </c>
      <c r="H89" s="301">
        <f t="shared" si="4"/>
        <v>7200</v>
      </c>
      <c r="I89" s="302" t="s">
        <v>152</v>
      </c>
      <c r="J89" s="301"/>
      <c r="K89" s="35">
        <v>7200</v>
      </c>
      <c r="L89" s="302"/>
      <c r="M89" s="302"/>
      <c r="N89" s="302" t="s">
        <v>152</v>
      </c>
      <c r="O89" s="17"/>
    </row>
    <row r="90" spans="1:15" s="46" customFormat="1" ht="12.75">
      <c r="A90" s="298" t="s">
        <v>416</v>
      </c>
      <c r="B90" s="296"/>
      <c r="C90" s="296" t="s">
        <v>414</v>
      </c>
      <c r="D90" s="296" t="s">
        <v>418</v>
      </c>
      <c r="E90" s="296" t="s">
        <v>188</v>
      </c>
      <c r="F90" s="296" t="s">
        <v>196</v>
      </c>
      <c r="G90" s="296" t="s">
        <v>195</v>
      </c>
      <c r="H90" s="301">
        <f t="shared" si="4"/>
        <v>16200</v>
      </c>
      <c r="I90" s="302" t="s">
        <v>152</v>
      </c>
      <c r="J90" s="301"/>
      <c r="K90" s="35">
        <v>16200</v>
      </c>
      <c r="L90" s="302"/>
      <c r="M90" s="302"/>
      <c r="N90" s="302" t="s">
        <v>152</v>
      </c>
      <c r="O90" s="17"/>
    </row>
    <row r="91" spans="1:15" s="46" customFormat="1" ht="12.75">
      <c r="A91" s="298" t="s">
        <v>416</v>
      </c>
      <c r="B91" s="296"/>
      <c r="C91" s="296" t="s">
        <v>414</v>
      </c>
      <c r="D91" s="296" t="s">
        <v>419</v>
      </c>
      <c r="E91" s="296" t="s">
        <v>188</v>
      </c>
      <c r="F91" s="296" t="s">
        <v>196</v>
      </c>
      <c r="G91" s="296" t="s">
        <v>195</v>
      </c>
      <c r="H91" s="301">
        <f t="shared" si="4"/>
        <v>1800</v>
      </c>
      <c r="I91" s="302" t="s">
        <v>152</v>
      </c>
      <c r="J91" s="301"/>
      <c r="K91" s="35">
        <v>1800</v>
      </c>
      <c r="L91" s="302"/>
      <c r="M91" s="302"/>
      <c r="N91" s="302" t="s">
        <v>152</v>
      </c>
      <c r="O91" s="17"/>
    </row>
    <row r="92" spans="1:15" s="46" customFormat="1" ht="41.25" customHeight="1">
      <c r="A92" s="839" t="s">
        <v>421</v>
      </c>
      <c r="B92" s="840"/>
      <c r="C92" s="48" t="s">
        <v>96</v>
      </c>
      <c r="D92" s="78"/>
      <c r="E92" s="74"/>
      <c r="F92" s="74"/>
      <c r="G92" s="74"/>
      <c r="H92" s="75"/>
      <c r="I92" s="76"/>
      <c r="J92" s="75"/>
      <c r="K92" s="259">
        <f>SUM(K94:K99)</f>
        <v>308803.94999999995</v>
      </c>
      <c r="L92" s="76"/>
      <c r="M92" s="76"/>
      <c r="N92" s="76"/>
      <c r="O92" s="17"/>
    </row>
    <row r="93" spans="1:15" s="46" customFormat="1" ht="12.75" hidden="1">
      <c r="A93" s="298" t="s">
        <v>11</v>
      </c>
      <c r="B93" s="296"/>
      <c r="C93" s="296" t="s">
        <v>96</v>
      </c>
      <c r="D93" s="296" t="s">
        <v>157</v>
      </c>
      <c r="E93" s="296" t="s">
        <v>422</v>
      </c>
      <c r="F93" s="296" t="s">
        <v>202</v>
      </c>
      <c r="G93" s="296" t="s">
        <v>195</v>
      </c>
      <c r="H93" s="301">
        <f aca="true" t="shared" si="5" ref="H93:H99">K93</f>
        <v>0</v>
      </c>
      <c r="I93" s="302" t="s">
        <v>152</v>
      </c>
      <c r="J93" s="303"/>
      <c r="K93" s="307"/>
      <c r="L93" s="303"/>
      <c r="M93" s="301"/>
      <c r="N93" s="302" t="s">
        <v>152</v>
      </c>
      <c r="O93" s="17"/>
    </row>
    <row r="94" spans="1:15" s="46" customFormat="1" ht="12.75">
      <c r="A94" s="855" t="s">
        <v>12</v>
      </c>
      <c r="B94" s="22"/>
      <c r="C94" s="884" t="s">
        <v>96</v>
      </c>
      <c r="D94" s="22" t="s">
        <v>157</v>
      </c>
      <c r="E94" s="884" t="s">
        <v>422</v>
      </c>
      <c r="F94" s="884" t="s">
        <v>196</v>
      </c>
      <c r="G94" s="884" t="s">
        <v>195</v>
      </c>
      <c r="H94" s="19">
        <f t="shared" si="5"/>
        <v>190196.8</v>
      </c>
      <c r="I94" s="26" t="s">
        <v>152</v>
      </c>
      <c r="J94" s="26"/>
      <c r="K94" s="35">
        <f>175547+14650-0.2</f>
        <v>190196.8</v>
      </c>
      <c r="L94" s="302"/>
      <c r="M94" s="302"/>
      <c r="N94" s="302" t="s">
        <v>152</v>
      </c>
      <c r="O94" s="17"/>
    </row>
    <row r="95" spans="1:15" s="46" customFormat="1" ht="12.75">
      <c r="A95" s="950"/>
      <c r="B95" s="22"/>
      <c r="C95" s="885"/>
      <c r="D95" s="22" t="s">
        <v>423</v>
      </c>
      <c r="E95" s="885"/>
      <c r="F95" s="885"/>
      <c r="G95" s="885"/>
      <c r="H95" s="19">
        <f t="shared" si="5"/>
        <v>106746.25</v>
      </c>
      <c r="I95" s="26" t="s">
        <v>152</v>
      </c>
      <c r="J95" s="26"/>
      <c r="K95" s="35">
        <v>106746.25</v>
      </c>
      <c r="L95" s="302"/>
      <c r="M95" s="302"/>
      <c r="N95" s="302" t="s">
        <v>152</v>
      </c>
      <c r="O95" s="17"/>
    </row>
    <row r="96" spans="1:15" s="46" customFormat="1" ht="12.75">
      <c r="A96" s="856"/>
      <c r="B96" s="22"/>
      <c r="C96" s="886"/>
      <c r="D96" s="22" t="s">
        <v>348</v>
      </c>
      <c r="E96" s="886"/>
      <c r="F96" s="886"/>
      <c r="G96" s="886"/>
      <c r="H96" s="19">
        <f t="shared" si="5"/>
        <v>3123.1600000000003</v>
      </c>
      <c r="I96" s="26"/>
      <c r="J96" s="26"/>
      <c r="K96" s="35">
        <f>7116.8-3993.64</f>
        <v>3123.1600000000003</v>
      </c>
      <c r="L96" s="302"/>
      <c r="M96" s="302"/>
      <c r="N96" s="302"/>
      <c r="O96" s="17"/>
    </row>
    <row r="97" spans="1:15" s="46" customFormat="1" ht="25.5" hidden="1">
      <c r="A97" s="40" t="s">
        <v>424</v>
      </c>
      <c r="B97" s="22"/>
      <c r="C97" s="22" t="s">
        <v>96</v>
      </c>
      <c r="D97" s="22" t="s">
        <v>157</v>
      </c>
      <c r="E97" s="22" t="s">
        <v>422</v>
      </c>
      <c r="F97" s="22" t="s">
        <v>198</v>
      </c>
      <c r="G97" s="22" t="s">
        <v>195</v>
      </c>
      <c r="H97" s="19">
        <f>K97</f>
        <v>0</v>
      </c>
      <c r="I97" s="26" t="s">
        <v>152</v>
      </c>
      <c r="J97" s="26"/>
      <c r="K97" s="35"/>
      <c r="L97" s="302"/>
      <c r="M97" s="302"/>
      <c r="N97" s="302" t="s">
        <v>152</v>
      </c>
      <c r="O97" s="17"/>
    </row>
    <row r="98" spans="1:15" s="46" customFormat="1" ht="12.75">
      <c r="A98" s="855" t="s">
        <v>425</v>
      </c>
      <c r="B98" s="22"/>
      <c r="C98" s="884" t="s">
        <v>96</v>
      </c>
      <c r="D98" s="22" t="s">
        <v>157</v>
      </c>
      <c r="E98" s="884" t="s">
        <v>422</v>
      </c>
      <c r="F98" s="884" t="s">
        <v>199</v>
      </c>
      <c r="G98" s="884" t="s">
        <v>195</v>
      </c>
      <c r="H98" s="19">
        <f t="shared" si="5"/>
        <v>0.2</v>
      </c>
      <c r="I98" s="26" t="s">
        <v>152</v>
      </c>
      <c r="J98" s="26"/>
      <c r="K98" s="35">
        <v>0.2</v>
      </c>
      <c r="L98" s="302"/>
      <c r="M98" s="302"/>
      <c r="N98" s="302" t="s">
        <v>152</v>
      </c>
      <c r="O98" s="17"/>
    </row>
    <row r="99" spans="1:15" s="46" customFormat="1" ht="12.75">
      <c r="A99" s="856"/>
      <c r="B99" s="22"/>
      <c r="C99" s="886"/>
      <c r="D99" s="22" t="s">
        <v>348</v>
      </c>
      <c r="E99" s="886"/>
      <c r="F99" s="886"/>
      <c r="G99" s="886"/>
      <c r="H99" s="19">
        <f t="shared" si="5"/>
        <v>8737.539999999999</v>
      </c>
      <c r="I99" s="26" t="s">
        <v>152</v>
      </c>
      <c r="J99" s="26"/>
      <c r="K99" s="35">
        <f>4743.9+3993.64</f>
        <v>8737.539999999999</v>
      </c>
      <c r="L99" s="302"/>
      <c r="M99" s="302"/>
      <c r="N99" s="302" t="s">
        <v>152</v>
      </c>
      <c r="O99" s="17"/>
    </row>
    <row r="100" spans="1:15" s="46" customFormat="1" ht="15" customHeight="1">
      <c r="A100" s="839" t="s">
        <v>412</v>
      </c>
      <c r="B100" s="840"/>
      <c r="C100" s="48" t="s">
        <v>272</v>
      </c>
      <c r="D100" s="82"/>
      <c r="E100" s="12"/>
      <c r="F100" s="12"/>
      <c r="G100" s="12"/>
      <c r="H100" s="14"/>
      <c r="I100" s="55"/>
      <c r="J100" s="14"/>
      <c r="K100" s="259">
        <f>K101+K102</f>
        <v>350000</v>
      </c>
      <c r="L100" s="55"/>
      <c r="M100" s="55"/>
      <c r="N100" s="55"/>
      <c r="O100" s="17"/>
    </row>
    <row r="101" spans="1:15" s="46" customFormat="1" ht="15" customHeight="1">
      <c r="A101" s="40" t="s">
        <v>11</v>
      </c>
      <c r="B101" s="71"/>
      <c r="C101" s="72" t="s">
        <v>272</v>
      </c>
      <c r="D101" s="17" t="s">
        <v>268</v>
      </c>
      <c r="E101" s="22" t="s">
        <v>250</v>
      </c>
      <c r="F101" s="85">
        <v>225</v>
      </c>
      <c r="G101" s="22" t="s">
        <v>195</v>
      </c>
      <c r="H101" s="20" t="s">
        <v>152</v>
      </c>
      <c r="I101" s="26" t="s">
        <v>152</v>
      </c>
      <c r="J101" s="19"/>
      <c r="K101" s="35">
        <v>350000</v>
      </c>
      <c r="L101" s="26"/>
      <c r="M101" s="26"/>
      <c r="N101" s="26" t="s">
        <v>152</v>
      </c>
      <c r="O101" s="17"/>
    </row>
    <row r="102" spans="1:15" s="46" customFormat="1" ht="13.5" hidden="1">
      <c r="A102" s="86" t="s">
        <v>14</v>
      </c>
      <c r="B102" s="71"/>
      <c r="C102" s="72" t="s">
        <v>272</v>
      </c>
      <c r="D102" s="17" t="s">
        <v>268</v>
      </c>
      <c r="E102" s="22" t="s">
        <v>250</v>
      </c>
      <c r="F102" s="22" t="s">
        <v>198</v>
      </c>
      <c r="G102" s="22" t="s">
        <v>195</v>
      </c>
      <c r="H102" s="19"/>
      <c r="I102" s="26"/>
      <c r="J102" s="19"/>
      <c r="K102" s="35"/>
      <c r="L102" s="26"/>
      <c r="M102" s="26"/>
      <c r="N102" s="26"/>
      <c r="O102" s="17"/>
    </row>
    <row r="103" spans="1:15" s="46" customFormat="1" ht="15" customHeight="1" hidden="1">
      <c r="A103" s="839" t="s">
        <v>301</v>
      </c>
      <c r="B103" s="840"/>
      <c r="C103" s="48" t="s">
        <v>27</v>
      </c>
      <c r="D103" s="82"/>
      <c r="E103" s="12"/>
      <c r="F103" s="12"/>
      <c r="G103" s="12"/>
      <c r="H103" s="14"/>
      <c r="I103" s="55"/>
      <c r="J103" s="14"/>
      <c r="K103" s="257">
        <f>K104</f>
        <v>0</v>
      </c>
      <c r="L103" s="55"/>
      <c r="M103" s="55"/>
      <c r="N103" s="55"/>
      <c r="O103" s="17"/>
    </row>
    <row r="104" spans="1:15" s="46" customFormat="1" ht="15" customHeight="1" hidden="1">
      <c r="A104" s="40" t="s">
        <v>302</v>
      </c>
      <c r="B104" s="22"/>
      <c r="C104" s="22" t="s">
        <v>27</v>
      </c>
      <c r="D104" s="22" t="s">
        <v>157</v>
      </c>
      <c r="E104" s="22" t="s">
        <v>188</v>
      </c>
      <c r="F104" s="22" t="s">
        <v>196</v>
      </c>
      <c r="G104" s="22" t="s">
        <v>195</v>
      </c>
      <c r="H104" s="19"/>
      <c r="I104" s="26"/>
      <c r="J104" s="19"/>
      <c r="K104" s="35"/>
      <c r="L104" s="26"/>
      <c r="M104" s="26"/>
      <c r="N104" s="26"/>
      <c r="O104" s="17"/>
    </row>
    <row r="105" spans="1:15" s="46" customFormat="1" ht="29.25" customHeight="1">
      <c r="A105" s="839" t="s">
        <v>343</v>
      </c>
      <c r="B105" s="840"/>
      <c r="C105" s="48" t="s">
        <v>344</v>
      </c>
      <c r="D105" s="12"/>
      <c r="E105" s="12"/>
      <c r="F105" s="12"/>
      <c r="G105" s="12"/>
      <c r="H105" s="75">
        <f aca="true" t="shared" si="6" ref="H105:H111">K105</f>
        <v>12222222</v>
      </c>
      <c r="I105" s="76"/>
      <c r="J105" s="75"/>
      <c r="K105" s="75">
        <f>K106+K107</f>
        <v>12222222</v>
      </c>
      <c r="L105" s="55"/>
      <c r="M105" s="55"/>
      <c r="N105" s="55"/>
      <c r="O105" s="17"/>
    </row>
    <row r="106" spans="1:15" s="46" customFormat="1" ht="16.5" customHeight="1">
      <c r="A106" s="298" t="s">
        <v>347</v>
      </c>
      <c r="B106" s="306"/>
      <c r="C106" s="296" t="s">
        <v>344</v>
      </c>
      <c r="D106" s="296" t="s">
        <v>345</v>
      </c>
      <c r="E106" s="296" t="s">
        <v>188</v>
      </c>
      <c r="F106" s="296" t="s">
        <v>202</v>
      </c>
      <c r="G106" s="296" t="s">
        <v>346</v>
      </c>
      <c r="H106" s="301">
        <f t="shared" si="6"/>
        <v>11000000</v>
      </c>
      <c r="I106" s="302" t="s">
        <v>152</v>
      </c>
      <c r="J106" s="301"/>
      <c r="K106" s="307">
        <v>11000000</v>
      </c>
      <c r="L106" s="302"/>
      <c r="M106" s="302"/>
      <c r="N106" s="302" t="s">
        <v>152</v>
      </c>
      <c r="O106" s="17"/>
    </row>
    <row r="107" spans="1:15" s="46" customFormat="1" ht="16.5" customHeight="1">
      <c r="A107" s="298" t="s">
        <v>347</v>
      </c>
      <c r="B107" s="308"/>
      <c r="C107" s="296" t="s">
        <v>344</v>
      </c>
      <c r="D107" s="296" t="s">
        <v>348</v>
      </c>
      <c r="E107" s="296" t="s">
        <v>188</v>
      </c>
      <c r="F107" s="296" t="s">
        <v>202</v>
      </c>
      <c r="G107" s="296" t="s">
        <v>346</v>
      </c>
      <c r="H107" s="301">
        <f t="shared" si="6"/>
        <v>1222222</v>
      </c>
      <c r="I107" s="302" t="s">
        <v>152</v>
      </c>
      <c r="J107" s="301"/>
      <c r="K107" s="307">
        <f>230000+992222</f>
        <v>1222222</v>
      </c>
      <c r="L107" s="302"/>
      <c r="M107" s="302"/>
      <c r="N107" s="302" t="s">
        <v>152</v>
      </c>
      <c r="O107" s="17"/>
    </row>
    <row r="108" spans="1:15" s="46" customFormat="1" ht="16.5" customHeight="1">
      <c r="A108" s="69" t="s">
        <v>426</v>
      </c>
      <c r="B108" s="68"/>
      <c r="C108" s="48" t="s">
        <v>378</v>
      </c>
      <c r="D108" s="12"/>
      <c r="E108" s="12"/>
      <c r="F108" s="12"/>
      <c r="G108" s="12"/>
      <c r="H108" s="75">
        <f t="shared" si="6"/>
        <v>120000</v>
      </c>
      <c r="I108" s="55" t="s">
        <v>152</v>
      </c>
      <c r="J108" s="14"/>
      <c r="K108" s="259">
        <f>K109</f>
        <v>120000</v>
      </c>
      <c r="L108" s="55"/>
      <c r="M108" s="55"/>
      <c r="N108" s="55" t="s">
        <v>152</v>
      </c>
      <c r="O108" s="17"/>
    </row>
    <row r="109" spans="1:15" s="46" customFormat="1" ht="65.25" customHeight="1">
      <c r="A109" s="398" t="s">
        <v>477</v>
      </c>
      <c r="B109" s="306"/>
      <c r="C109" s="296" t="s">
        <v>378</v>
      </c>
      <c r="D109" s="296" t="s">
        <v>157</v>
      </c>
      <c r="E109" s="296" t="s">
        <v>188</v>
      </c>
      <c r="F109" s="296" t="s">
        <v>384</v>
      </c>
      <c r="G109" s="296" t="s">
        <v>204</v>
      </c>
      <c r="H109" s="301">
        <f t="shared" si="6"/>
        <v>120000</v>
      </c>
      <c r="I109" s="302" t="s">
        <v>152</v>
      </c>
      <c r="J109" s="301"/>
      <c r="K109" s="405">
        <f>30000+60000+30000</f>
        <v>120000</v>
      </c>
      <c r="L109" s="302"/>
      <c r="M109" s="302"/>
      <c r="N109" s="302" t="s">
        <v>152</v>
      </c>
      <c r="O109" s="17"/>
    </row>
    <row r="110" spans="1:15" s="46" customFormat="1" ht="12.75">
      <c r="A110" s="391" t="s">
        <v>473</v>
      </c>
      <c r="B110" s="283"/>
      <c r="C110" s="74" t="s">
        <v>27</v>
      </c>
      <c r="D110" s="74"/>
      <c r="E110" s="74"/>
      <c r="F110" s="74"/>
      <c r="G110" s="74"/>
      <c r="H110" s="238">
        <f t="shared" si="6"/>
        <v>150850</v>
      </c>
      <c r="I110" s="76"/>
      <c r="J110" s="238"/>
      <c r="K110" s="75">
        <f>K111</f>
        <v>150850</v>
      </c>
      <c r="L110" s="76"/>
      <c r="M110" s="76"/>
      <c r="N110" s="76"/>
      <c r="O110" s="17"/>
    </row>
    <row r="111" spans="1:15" s="46" customFormat="1" ht="12.75">
      <c r="A111" s="392" t="s">
        <v>474</v>
      </c>
      <c r="B111" s="272"/>
      <c r="C111" s="22" t="s">
        <v>27</v>
      </c>
      <c r="D111" s="22" t="s">
        <v>475</v>
      </c>
      <c r="E111" s="22" t="s">
        <v>250</v>
      </c>
      <c r="F111" s="22" t="s">
        <v>196</v>
      </c>
      <c r="G111" s="22" t="s">
        <v>195</v>
      </c>
      <c r="H111" s="20">
        <f t="shared" si="6"/>
        <v>150850</v>
      </c>
      <c r="I111" s="26"/>
      <c r="J111" s="20"/>
      <c r="K111" s="19">
        <v>150850</v>
      </c>
      <c r="L111" s="26"/>
      <c r="M111" s="26"/>
      <c r="N111" s="26"/>
      <c r="O111" s="17"/>
    </row>
    <row r="112" spans="1:15" s="46" customFormat="1" ht="12.75">
      <c r="A112" s="409" t="s">
        <v>516</v>
      </c>
      <c r="B112" s="283"/>
      <c r="C112" s="410" t="s">
        <v>515</v>
      </c>
      <c r="D112" s="236"/>
      <c r="E112" s="236"/>
      <c r="F112" s="236"/>
      <c r="G112" s="236"/>
      <c r="H112" s="75">
        <f>K112</f>
        <v>11000</v>
      </c>
      <c r="I112" s="76"/>
      <c r="J112" s="75"/>
      <c r="K112" s="238">
        <f>K113</f>
        <v>11000</v>
      </c>
      <c r="L112" s="76"/>
      <c r="M112" s="76"/>
      <c r="N112" s="76"/>
      <c r="O112" s="17"/>
    </row>
    <row r="113" spans="1:15" s="46" customFormat="1" ht="12.75">
      <c r="A113" s="40" t="s">
        <v>474</v>
      </c>
      <c r="B113" s="272"/>
      <c r="C113" s="22" t="s">
        <v>515</v>
      </c>
      <c r="D113" s="22" t="s">
        <v>157</v>
      </c>
      <c r="E113" s="22" t="s">
        <v>517</v>
      </c>
      <c r="F113" s="22" t="s">
        <v>196</v>
      </c>
      <c r="G113" s="22" t="s">
        <v>195</v>
      </c>
      <c r="H113" s="19">
        <f>K113</f>
        <v>11000</v>
      </c>
      <c r="I113" s="26"/>
      <c r="J113" s="19"/>
      <c r="K113" s="20">
        <v>11000</v>
      </c>
      <c r="L113" s="26"/>
      <c r="M113" s="26"/>
      <c r="N113" s="26"/>
      <c r="O113" s="17"/>
    </row>
    <row r="114" spans="1:15" s="46" customFormat="1" ht="29.25" customHeight="1">
      <c r="A114" s="839" t="s">
        <v>428</v>
      </c>
      <c r="B114" s="843"/>
      <c r="C114" s="48" t="s">
        <v>156</v>
      </c>
      <c r="D114" s="12"/>
      <c r="E114" s="12"/>
      <c r="F114" s="12"/>
      <c r="G114" s="12"/>
      <c r="H114" s="75">
        <f>N114</f>
        <v>342400</v>
      </c>
      <c r="I114" s="76"/>
      <c r="J114" s="76"/>
      <c r="K114" s="76"/>
      <c r="L114" s="76"/>
      <c r="M114" s="76"/>
      <c r="N114" s="75">
        <f>SUM(N115:N122)</f>
        <v>342400</v>
      </c>
      <c r="O114" s="17"/>
    </row>
    <row r="115" spans="1:15" s="46" customFormat="1" ht="13.5" customHeight="1">
      <c r="A115" s="83" t="s">
        <v>8</v>
      </c>
      <c r="B115" s="21"/>
      <c r="C115" s="22" t="s">
        <v>156</v>
      </c>
      <c r="D115" s="22" t="s">
        <v>157</v>
      </c>
      <c r="E115" s="22" t="s">
        <v>188</v>
      </c>
      <c r="F115" s="22" t="s">
        <v>209</v>
      </c>
      <c r="G115" s="22" t="s">
        <v>195</v>
      </c>
      <c r="H115" s="19">
        <f aca="true" t="shared" si="7" ref="H115:H121">N115</f>
        <v>50000</v>
      </c>
      <c r="I115" s="26" t="s">
        <v>152</v>
      </c>
      <c r="J115" s="26" t="s">
        <v>152</v>
      </c>
      <c r="K115" s="26" t="s">
        <v>152</v>
      </c>
      <c r="L115" s="26" t="s">
        <v>152</v>
      </c>
      <c r="M115" s="26"/>
      <c r="N115" s="242">
        <v>50000</v>
      </c>
      <c r="O115" s="17"/>
    </row>
    <row r="116" spans="1:15" s="46" customFormat="1" ht="13.5" customHeight="1">
      <c r="A116" s="40" t="s">
        <v>11</v>
      </c>
      <c r="B116" s="22"/>
      <c r="C116" s="22" t="s">
        <v>156</v>
      </c>
      <c r="D116" s="22" t="s">
        <v>157</v>
      </c>
      <c r="E116" s="22" t="s">
        <v>188</v>
      </c>
      <c r="F116" s="22" t="s">
        <v>202</v>
      </c>
      <c r="G116" s="22" t="s">
        <v>195</v>
      </c>
      <c r="H116" s="19">
        <f t="shared" si="7"/>
        <v>1600</v>
      </c>
      <c r="I116" s="26" t="s">
        <v>152</v>
      </c>
      <c r="J116" s="26" t="s">
        <v>152</v>
      </c>
      <c r="K116" s="26" t="s">
        <v>152</v>
      </c>
      <c r="L116" s="26" t="s">
        <v>152</v>
      </c>
      <c r="M116" s="26"/>
      <c r="N116" s="242">
        <v>1600</v>
      </c>
      <c r="O116" s="17"/>
    </row>
    <row r="117" spans="1:15" s="46" customFormat="1" ht="13.5" customHeight="1">
      <c r="A117" s="298" t="s">
        <v>11</v>
      </c>
      <c r="B117" s="296"/>
      <c r="C117" s="296" t="s">
        <v>156</v>
      </c>
      <c r="D117" s="296" t="s">
        <v>157</v>
      </c>
      <c r="E117" s="296" t="s">
        <v>422</v>
      </c>
      <c r="F117" s="296" t="s">
        <v>202</v>
      </c>
      <c r="G117" s="296" t="s">
        <v>195</v>
      </c>
      <c r="H117" s="301">
        <f>N117</f>
        <v>4253</v>
      </c>
      <c r="I117" s="302" t="s">
        <v>152</v>
      </c>
      <c r="J117" s="302" t="s">
        <v>152</v>
      </c>
      <c r="K117" s="26" t="s">
        <v>152</v>
      </c>
      <c r="L117" s="302" t="s">
        <v>152</v>
      </c>
      <c r="M117" s="302" t="s">
        <v>152</v>
      </c>
      <c r="N117" s="19">
        <v>4253</v>
      </c>
      <c r="O117" s="17"/>
    </row>
    <row r="118" spans="1:15" s="46" customFormat="1" ht="13.5" customHeight="1">
      <c r="A118" s="40" t="s">
        <v>12</v>
      </c>
      <c r="B118" s="22"/>
      <c r="C118" s="22" t="s">
        <v>156</v>
      </c>
      <c r="D118" s="22" t="s">
        <v>157</v>
      </c>
      <c r="E118" s="22" t="s">
        <v>188</v>
      </c>
      <c r="F118" s="22" t="s">
        <v>196</v>
      </c>
      <c r="G118" s="22" t="s">
        <v>195</v>
      </c>
      <c r="H118" s="19">
        <f t="shared" si="7"/>
        <v>40000</v>
      </c>
      <c r="I118" s="26" t="s">
        <v>152</v>
      </c>
      <c r="J118" s="26"/>
      <c r="K118" s="26" t="s">
        <v>152</v>
      </c>
      <c r="L118" s="26" t="s">
        <v>152</v>
      </c>
      <c r="M118" s="26"/>
      <c r="N118" s="241">
        <v>40000</v>
      </c>
      <c r="O118" s="17"/>
    </row>
    <row r="119" spans="1:15" s="46" customFormat="1" ht="13.5" customHeight="1">
      <c r="A119" s="298" t="s">
        <v>12</v>
      </c>
      <c r="B119" s="296"/>
      <c r="C119" s="296" t="s">
        <v>156</v>
      </c>
      <c r="D119" s="296" t="s">
        <v>157</v>
      </c>
      <c r="E119" s="296" t="s">
        <v>422</v>
      </c>
      <c r="F119" s="296" t="s">
        <v>196</v>
      </c>
      <c r="G119" s="296" t="s">
        <v>195</v>
      </c>
      <c r="H119" s="301">
        <f>N119</f>
        <v>18067</v>
      </c>
      <c r="I119" s="302" t="s">
        <v>152</v>
      </c>
      <c r="J119" s="302" t="s">
        <v>152</v>
      </c>
      <c r="K119" s="26" t="s">
        <v>152</v>
      </c>
      <c r="L119" s="302" t="s">
        <v>152</v>
      </c>
      <c r="M119" s="302" t="s">
        <v>152</v>
      </c>
      <c r="N119" s="19">
        <v>18067</v>
      </c>
      <c r="O119" s="17"/>
    </row>
    <row r="120" spans="1:15" s="46" customFormat="1" ht="13.5" customHeight="1">
      <c r="A120" s="40" t="s">
        <v>14</v>
      </c>
      <c r="B120" s="22"/>
      <c r="C120" s="22" t="s">
        <v>156</v>
      </c>
      <c r="D120" s="22" t="s">
        <v>157</v>
      </c>
      <c r="E120" s="22" t="s">
        <v>188</v>
      </c>
      <c r="F120" s="22" t="s">
        <v>198</v>
      </c>
      <c r="G120" s="22" t="s">
        <v>195</v>
      </c>
      <c r="H120" s="19">
        <f t="shared" si="7"/>
        <v>150000</v>
      </c>
      <c r="I120" s="26" t="s">
        <v>152</v>
      </c>
      <c r="J120" s="26" t="s">
        <v>152</v>
      </c>
      <c r="K120" s="26" t="s">
        <v>152</v>
      </c>
      <c r="L120" s="26" t="s">
        <v>152</v>
      </c>
      <c r="M120" s="26"/>
      <c r="N120" s="242">
        <v>150000</v>
      </c>
      <c r="O120" s="17"/>
    </row>
    <row r="121" spans="1:15" s="46" customFormat="1" ht="13.5" customHeight="1">
      <c r="A121" s="40" t="s">
        <v>340</v>
      </c>
      <c r="B121" s="22"/>
      <c r="C121" s="22" t="s">
        <v>156</v>
      </c>
      <c r="D121" s="22" t="s">
        <v>157</v>
      </c>
      <c r="E121" s="22" t="s">
        <v>188</v>
      </c>
      <c r="F121" s="22" t="s">
        <v>199</v>
      </c>
      <c r="G121" s="22" t="s">
        <v>195</v>
      </c>
      <c r="H121" s="19">
        <f t="shared" si="7"/>
        <v>68400</v>
      </c>
      <c r="I121" s="26" t="s">
        <v>152</v>
      </c>
      <c r="J121" s="26"/>
      <c r="K121" s="26" t="s">
        <v>152</v>
      </c>
      <c r="L121" s="26" t="s">
        <v>152</v>
      </c>
      <c r="M121" s="26"/>
      <c r="N121" s="241">
        <v>68400</v>
      </c>
      <c r="O121" s="17"/>
    </row>
    <row r="122" spans="1:15" s="46" customFormat="1" ht="13.5" customHeight="1">
      <c r="A122" s="305" t="s">
        <v>425</v>
      </c>
      <c r="B122" s="305"/>
      <c r="C122" s="296" t="s">
        <v>156</v>
      </c>
      <c r="D122" s="296" t="s">
        <v>157</v>
      </c>
      <c r="E122" s="296" t="s">
        <v>422</v>
      </c>
      <c r="F122" s="296" t="s">
        <v>199</v>
      </c>
      <c r="G122" s="296" t="s">
        <v>195</v>
      </c>
      <c r="H122" s="301">
        <f>N122</f>
        <v>10080</v>
      </c>
      <c r="I122" s="302" t="s">
        <v>152</v>
      </c>
      <c r="J122" s="315"/>
      <c r="K122" s="26" t="s">
        <v>152</v>
      </c>
      <c r="L122" s="315"/>
      <c r="M122" s="315"/>
      <c r="N122" s="19">
        <v>10080</v>
      </c>
      <c r="O122" s="17"/>
    </row>
    <row r="123" spans="1:15" s="46" customFormat="1" ht="24.75">
      <c r="A123" s="56" t="s">
        <v>210</v>
      </c>
      <c r="B123" s="57" t="s">
        <v>211</v>
      </c>
      <c r="C123" s="58" t="s">
        <v>152</v>
      </c>
      <c r="D123" s="58" t="s">
        <v>152</v>
      </c>
      <c r="E123" s="58" t="s">
        <v>152</v>
      </c>
      <c r="F123" s="58" t="s">
        <v>152</v>
      </c>
      <c r="G123" s="58" t="s">
        <v>152</v>
      </c>
      <c r="H123" s="44">
        <f>I123+N123+K123</f>
        <v>16906982</v>
      </c>
      <c r="I123" s="44">
        <f>I50+I53+I74+I75+I51</f>
        <v>16786982</v>
      </c>
      <c r="J123" s="44"/>
      <c r="K123" s="44">
        <f>K109</f>
        <v>120000</v>
      </c>
      <c r="L123" s="59" t="s">
        <v>152</v>
      </c>
      <c r="M123" s="59" t="s">
        <v>152</v>
      </c>
      <c r="N123" s="44"/>
      <c r="O123" s="17" t="s">
        <v>152</v>
      </c>
    </row>
    <row r="124" spans="1:15" s="46" customFormat="1" ht="24.75">
      <c r="A124" s="56" t="s">
        <v>212</v>
      </c>
      <c r="B124" s="57" t="s">
        <v>213</v>
      </c>
      <c r="C124" s="58" t="s">
        <v>152</v>
      </c>
      <c r="D124" s="58" t="s">
        <v>152</v>
      </c>
      <c r="E124" s="58" t="s">
        <v>152</v>
      </c>
      <c r="F124" s="58" t="s">
        <v>152</v>
      </c>
      <c r="G124" s="58" t="s">
        <v>152</v>
      </c>
      <c r="H124" s="44">
        <f>H126+H125</f>
        <v>19047654.95</v>
      </c>
      <c r="I124" s="44">
        <f>I126+I125</f>
        <v>4429079</v>
      </c>
      <c r="J124" s="44">
        <f>J126+J125</f>
        <v>0</v>
      </c>
      <c r="K124" s="44">
        <f>K126+K125</f>
        <v>14276175.95</v>
      </c>
      <c r="L124" s="59"/>
      <c r="M124" s="59"/>
      <c r="N124" s="44">
        <f>N126+N125</f>
        <v>342400</v>
      </c>
      <c r="O124" s="17"/>
    </row>
    <row r="125" spans="1:15" s="46" customFormat="1" ht="24" customHeight="1">
      <c r="A125" s="56" t="s">
        <v>214</v>
      </c>
      <c r="B125" s="57" t="s">
        <v>215</v>
      </c>
      <c r="C125" s="58" t="s">
        <v>152</v>
      </c>
      <c r="D125" s="58" t="s">
        <v>152</v>
      </c>
      <c r="E125" s="58" t="s">
        <v>152</v>
      </c>
      <c r="F125" s="58" t="s">
        <v>152</v>
      </c>
      <c r="G125" s="58" t="s">
        <v>152</v>
      </c>
      <c r="H125" s="44">
        <f>I125+N125+K125</f>
        <v>0</v>
      </c>
      <c r="I125" s="44"/>
      <c r="J125" s="44"/>
      <c r="K125" s="44">
        <v>0</v>
      </c>
      <c r="L125" s="59"/>
      <c r="M125" s="59"/>
      <c r="N125" s="44">
        <v>0</v>
      </c>
      <c r="O125" s="17"/>
    </row>
    <row r="126" spans="1:15" s="46" customFormat="1" ht="12.75" customHeight="1">
      <c r="A126" s="56" t="s">
        <v>216</v>
      </c>
      <c r="B126" s="57" t="s">
        <v>217</v>
      </c>
      <c r="C126" s="58" t="s">
        <v>152</v>
      </c>
      <c r="D126" s="58" t="s">
        <v>152</v>
      </c>
      <c r="E126" s="58" t="s">
        <v>152</v>
      </c>
      <c r="F126" s="58" t="s">
        <v>152</v>
      </c>
      <c r="G126" s="58" t="s">
        <v>152</v>
      </c>
      <c r="H126" s="44">
        <f>I126+N126+K126</f>
        <v>19047654.95</v>
      </c>
      <c r="I126" s="44">
        <f>I55+I60+I61+I62+I63+I65+I66+I67+I69+I70+I71+I72+I73+I77</f>
        <v>4429079</v>
      </c>
      <c r="J126" s="44"/>
      <c r="K126" s="44">
        <f>K81+K85+K106+K107+K94+K95+K96+K99+K101+K88+K89+K90+K91+K87+K111+K113+K98</f>
        <v>14276175.95</v>
      </c>
      <c r="L126" s="59" t="s">
        <v>152</v>
      </c>
      <c r="M126" s="59" t="s">
        <v>152</v>
      </c>
      <c r="N126" s="44">
        <f>N115+N116+N118+N120+N121+N117+N119+N122</f>
        <v>342400</v>
      </c>
      <c r="O126" s="17" t="s">
        <v>152</v>
      </c>
    </row>
    <row r="127" spans="1:15" s="46" customFormat="1" ht="13.5" hidden="1">
      <c r="A127" s="21" t="s">
        <v>218</v>
      </c>
      <c r="B127" s="22" t="s">
        <v>219</v>
      </c>
      <c r="C127" s="60" t="s">
        <v>152</v>
      </c>
      <c r="D127" s="60" t="s">
        <v>152</v>
      </c>
      <c r="E127" s="60" t="s">
        <v>152</v>
      </c>
      <c r="F127" s="60" t="s">
        <v>152</v>
      </c>
      <c r="G127" s="60" t="s">
        <v>152</v>
      </c>
      <c r="H127" s="19">
        <f>I127+N127</f>
        <v>0</v>
      </c>
      <c r="I127" s="19">
        <v>0</v>
      </c>
      <c r="J127" s="19"/>
      <c r="K127" s="19"/>
      <c r="L127" s="26" t="s">
        <v>152</v>
      </c>
      <c r="M127" s="26" t="s">
        <v>152</v>
      </c>
      <c r="N127" s="19">
        <v>0</v>
      </c>
      <c r="O127" s="17" t="s">
        <v>152</v>
      </c>
    </row>
    <row r="128" spans="1:15" s="46" customFormat="1" ht="13.5" hidden="1">
      <c r="A128" s="38" t="s">
        <v>220</v>
      </c>
      <c r="B128" s="22" t="s">
        <v>198</v>
      </c>
      <c r="C128" s="60" t="s">
        <v>152</v>
      </c>
      <c r="D128" s="60" t="s">
        <v>152</v>
      </c>
      <c r="E128" s="60" t="s">
        <v>152</v>
      </c>
      <c r="F128" s="60" t="s">
        <v>152</v>
      </c>
      <c r="G128" s="60" t="s">
        <v>152</v>
      </c>
      <c r="H128" s="19">
        <v>0</v>
      </c>
      <c r="I128" s="19">
        <v>0</v>
      </c>
      <c r="J128" s="19"/>
      <c r="K128" s="19"/>
      <c r="L128" s="26" t="s">
        <v>152</v>
      </c>
      <c r="M128" s="26" t="s">
        <v>152</v>
      </c>
      <c r="N128" s="19">
        <v>0</v>
      </c>
      <c r="O128" s="17" t="s">
        <v>152</v>
      </c>
    </row>
    <row r="129" spans="1:15" s="46" customFormat="1" ht="13.5" hidden="1">
      <c r="A129" s="38" t="s">
        <v>221</v>
      </c>
      <c r="B129" s="22" t="s">
        <v>222</v>
      </c>
      <c r="C129" s="60" t="s">
        <v>152</v>
      </c>
      <c r="D129" s="60" t="s">
        <v>152</v>
      </c>
      <c r="E129" s="60" t="s">
        <v>152</v>
      </c>
      <c r="F129" s="60" t="s">
        <v>152</v>
      </c>
      <c r="G129" s="60" t="s">
        <v>152</v>
      </c>
      <c r="H129" s="19">
        <v>0</v>
      </c>
      <c r="I129" s="19">
        <v>0</v>
      </c>
      <c r="J129" s="19"/>
      <c r="K129" s="19"/>
      <c r="L129" s="26" t="s">
        <v>152</v>
      </c>
      <c r="M129" s="26" t="s">
        <v>152</v>
      </c>
      <c r="N129" s="19">
        <v>0</v>
      </c>
      <c r="O129" s="17" t="s">
        <v>152</v>
      </c>
    </row>
    <row r="130" spans="1:15" s="46" customFormat="1" ht="13.5" hidden="1">
      <c r="A130" s="38" t="s">
        <v>223</v>
      </c>
      <c r="B130" s="22" t="s">
        <v>224</v>
      </c>
      <c r="C130" s="60" t="s">
        <v>152</v>
      </c>
      <c r="D130" s="60" t="s">
        <v>152</v>
      </c>
      <c r="E130" s="60" t="s">
        <v>152</v>
      </c>
      <c r="F130" s="60" t="s">
        <v>152</v>
      </c>
      <c r="G130" s="60" t="s">
        <v>152</v>
      </c>
      <c r="H130" s="19">
        <v>0</v>
      </c>
      <c r="I130" s="19">
        <v>0</v>
      </c>
      <c r="J130" s="19"/>
      <c r="K130" s="19"/>
      <c r="L130" s="26" t="s">
        <v>152</v>
      </c>
      <c r="M130" s="26" t="s">
        <v>152</v>
      </c>
      <c r="N130" s="19">
        <v>0</v>
      </c>
      <c r="O130" s="17" t="s">
        <v>152</v>
      </c>
    </row>
    <row r="131" spans="1:15" s="46" customFormat="1" ht="13.5" hidden="1">
      <c r="A131" s="38" t="s">
        <v>225</v>
      </c>
      <c r="B131" s="22" t="s">
        <v>226</v>
      </c>
      <c r="C131" s="60" t="s">
        <v>152</v>
      </c>
      <c r="D131" s="60" t="s">
        <v>152</v>
      </c>
      <c r="E131" s="60" t="s">
        <v>152</v>
      </c>
      <c r="F131" s="60" t="s">
        <v>152</v>
      </c>
      <c r="G131" s="60" t="s">
        <v>152</v>
      </c>
      <c r="H131" s="19">
        <v>0</v>
      </c>
      <c r="I131" s="19">
        <v>0</v>
      </c>
      <c r="J131" s="19"/>
      <c r="K131" s="19"/>
      <c r="L131" s="26" t="s">
        <v>152</v>
      </c>
      <c r="M131" s="26" t="s">
        <v>152</v>
      </c>
      <c r="N131" s="19">
        <v>0</v>
      </c>
      <c r="O131" s="17" t="s">
        <v>152</v>
      </c>
    </row>
    <row r="132" spans="1:15" s="46" customFormat="1" ht="13.5" hidden="1">
      <c r="A132" s="38" t="s">
        <v>227</v>
      </c>
      <c r="B132" s="22" t="s">
        <v>228</v>
      </c>
      <c r="C132" s="60" t="s">
        <v>152</v>
      </c>
      <c r="D132" s="60" t="s">
        <v>152</v>
      </c>
      <c r="E132" s="60" t="s">
        <v>152</v>
      </c>
      <c r="F132" s="60" t="s">
        <v>152</v>
      </c>
      <c r="G132" s="60" t="s">
        <v>152</v>
      </c>
      <c r="H132" s="19">
        <v>0</v>
      </c>
      <c r="I132" s="19">
        <v>0</v>
      </c>
      <c r="J132" s="19"/>
      <c r="K132" s="19"/>
      <c r="L132" s="26" t="s">
        <v>152</v>
      </c>
      <c r="M132" s="26" t="s">
        <v>152</v>
      </c>
      <c r="N132" s="19">
        <v>0</v>
      </c>
      <c r="O132" s="17" t="s">
        <v>152</v>
      </c>
    </row>
    <row r="133" spans="1:15" s="46" customFormat="1" ht="13.5" hidden="1">
      <c r="A133" s="90" t="s">
        <v>218</v>
      </c>
      <c r="B133" s="91" t="s">
        <v>219</v>
      </c>
      <c r="C133" s="92" t="s">
        <v>296</v>
      </c>
      <c r="D133" s="91" t="s">
        <v>157</v>
      </c>
      <c r="E133" s="92" t="s">
        <v>297</v>
      </c>
      <c r="F133" s="92" t="s">
        <v>297</v>
      </c>
      <c r="G133" s="92" t="s">
        <v>298</v>
      </c>
      <c r="H133" s="96"/>
      <c r="I133" s="93"/>
      <c r="J133" s="93"/>
      <c r="K133" s="93"/>
      <c r="L133" s="94"/>
      <c r="M133" s="94"/>
      <c r="N133" s="93"/>
      <c r="O133" s="17"/>
    </row>
    <row r="134" spans="1:15" s="46" customFormat="1" ht="13.5" hidden="1">
      <c r="A134" s="95" t="s">
        <v>223</v>
      </c>
      <c r="B134" s="91" t="s">
        <v>224</v>
      </c>
      <c r="C134" s="92" t="s">
        <v>296</v>
      </c>
      <c r="D134" s="91" t="s">
        <v>157</v>
      </c>
      <c r="E134" s="92" t="s">
        <v>297</v>
      </c>
      <c r="F134" s="92" t="s">
        <v>297</v>
      </c>
      <c r="G134" s="92" t="s">
        <v>299</v>
      </c>
      <c r="H134" s="96"/>
      <c r="I134" s="93"/>
      <c r="J134" s="93"/>
      <c r="K134" s="93"/>
      <c r="L134" s="94"/>
      <c r="M134" s="94"/>
      <c r="N134" s="93"/>
      <c r="O134" s="17"/>
    </row>
    <row r="135" spans="1:15" s="46" customFormat="1" ht="13.5">
      <c r="A135" s="61" t="s">
        <v>229</v>
      </c>
      <c r="B135" s="62" t="s">
        <v>230</v>
      </c>
      <c r="C135" s="63" t="s">
        <v>152</v>
      </c>
      <c r="D135" s="63" t="s">
        <v>152</v>
      </c>
      <c r="E135" s="63" t="s">
        <v>152</v>
      </c>
      <c r="F135" s="63" t="s">
        <v>152</v>
      </c>
      <c r="G135" s="63" t="s">
        <v>152</v>
      </c>
      <c r="H135" s="64">
        <f>I135+K135+N135</f>
        <v>0</v>
      </c>
      <c r="I135" s="64">
        <v>0</v>
      </c>
      <c r="J135" s="64"/>
      <c r="K135" s="64"/>
      <c r="L135" s="65" t="s">
        <v>152</v>
      </c>
      <c r="M135" s="65" t="s">
        <v>152</v>
      </c>
      <c r="N135" s="64"/>
      <c r="O135" s="17" t="s">
        <v>152</v>
      </c>
    </row>
    <row r="136" spans="1:15" s="46" customFormat="1" ht="13.5">
      <c r="A136" s="38" t="s">
        <v>231</v>
      </c>
      <c r="B136" s="22" t="s">
        <v>232</v>
      </c>
      <c r="C136" s="60" t="s">
        <v>152</v>
      </c>
      <c r="D136" s="60" t="s">
        <v>152</v>
      </c>
      <c r="E136" s="60" t="s">
        <v>152</v>
      </c>
      <c r="F136" s="60" t="s">
        <v>152</v>
      </c>
      <c r="G136" s="60" t="s">
        <v>152</v>
      </c>
      <c r="H136" s="19">
        <v>0</v>
      </c>
      <c r="I136" s="19">
        <v>0</v>
      </c>
      <c r="J136" s="19"/>
      <c r="K136" s="19"/>
      <c r="L136" s="26" t="s">
        <v>152</v>
      </c>
      <c r="M136" s="26" t="s">
        <v>152</v>
      </c>
      <c r="N136" s="19">
        <v>0</v>
      </c>
      <c r="O136" s="17" t="s">
        <v>152</v>
      </c>
    </row>
    <row r="137" s="4" customFormat="1" ht="12.75"/>
    <row r="138" s="4" customFormat="1" ht="13.5">
      <c r="A138" s="66" t="s">
        <v>233</v>
      </c>
    </row>
    <row r="139" s="4" customFormat="1" ht="13.5">
      <c r="A139" s="66"/>
    </row>
    <row r="140" s="4" customFormat="1" ht="19.5" customHeight="1">
      <c r="A140" s="66" t="s">
        <v>21</v>
      </c>
    </row>
    <row r="141" s="4" customFormat="1" ht="13.5">
      <c r="A141" s="66" t="s">
        <v>234</v>
      </c>
    </row>
    <row r="142" s="4" customFormat="1" ht="13.5">
      <c r="A142" s="66"/>
    </row>
    <row r="143" s="4" customFormat="1" ht="13.5" customHeight="1">
      <c r="A143" s="406"/>
    </row>
    <row r="144" s="4" customFormat="1" ht="13.5" customHeight="1">
      <c r="A144" s="406"/>
    </row>
    <row r="145" s="4" customFormat="1" ht="12.75" customHeight="1">
      <c r="A145" s="406"/>
    </row>
    <row r="146" s="4" customFormat="1" ht="12.75" customHeight="1">
      <c r="A146" s="406"/>
    </row>
    <row r="147" s="4" customFormat="1" ht="12.75" customHeight="1">
      <c r="A147" s="406"/>
    </row>
    <row r="148" s="4" customFormat="1" ht="12.75" customHeight="1">
      <c r="A148" s="406"/>
    </row>
    <row r="149" s="4" customFormat="1" ht="12.75" customHeight="1">
      <c r="A149" s="406"/>
    </row>
    <row r="150" s="4" customFormat="1" ht="12.75" customHeight="1">
      <c r="A150" s="406"/>
    </row>
    <row r="151" s="4" customFormat="1" ht="12.75" customHeight="1">
      <c r="A151" s="406"/>
    </row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</sheetData>
  <sheetProtection/>
  <mergeCells count="79">
    <mergeCell ref="A1:O1"/>
    <mergeCell ref="B2:M2"/>
    <mergeCell ref="N2:O2"/>
    <mergeCell ref="A4:A6"/>
    <mergeCell ref="B4:B6"/>
    <mergeCell ref="C4:C6"/>
    <mergeCell ref="D4:D6"/>
    <mergeCell ref="E4:E6"/>
    <mergeCell ref="F4:F6"/>
    <mergeCell ref="G4:G6"/>
    <mergeCell ref="F18:F22"/>
    <mergeCell ref="B10:B14"/>
    <mergeCell ref="C11:C13"/>
    <mergeCell ref="E11:E13"/>
    <mergeCell ref="F11:F13"/>
    <mergeCell ref="H4:O4"/>
    <mergeCell ref="H5:H6"/>
    <mergeCell ref="I5:O5"/>
    <mergeCell ref="N6:O6"/>
    <mergeCell ref="C39:C40"/>
    <mergeCell ref="J15:J16"/>
    <mergeCell ref="A16:A17"/>
    <mergeCell ref="C16:C17"/>
    <mergeCell ref="E16:E17"/>
    <mergeCell ref="F16:F17"/>
    <mergeCell ref="G16:G17"/>
    <mergeCell ref="B15:B22"/>
    <mergeCell ref="A18:A22"/>
    <mergeCell ref="C18:C22"/>
    <mergeCell ref="C62:C63"/>
    <mergeCell ref="A29:A33"/>
    <mergeCell ref="F29:F33"/>
    <mergeCell ref="C34:C36"/>
    <mergeCell ref="F34:F36"/>
    <mergeCell ref="A49:B49"/>
    <mergeCell ref="A55:A60"/>
    <mergeCell ref="C55:C60"/>
    <mergeCell ref="F55:F60"/>
    <mergeCell ref="A39:A40"/>
    <mergeCell ref="G70:G71"/>
    <mergeCell ref="F39:F40"/>
    <mergeCell ref="A34:A36"/>
    <mergeCell ref="G62:G63"/>
    <mergeCell ref="A66:A67"/>
    <mergeCell ref="C66:C67"/>
    <mergeCell ref="E66:E67"/>
    <mergeCell ref="F66:F67"/>
    <mergeCell ref="G66:G67"/>
    <mergeCell ref="A62:A63"/>
    <mergeCell ref="A94:A96"/>
    <mergeCell ref="E62:E63"/>
    <mergeCell ref="F62:F63"/>
    <mergeCell ref="G72:G73"/>
    <mergeCell ref="A78:B78"/>
    <mergeCell ref="A68:B68"/>
    <mergeCell ref="A70:A71"/>
    <mergeCell ref="C70:C71"/>
    <mergeCell ref="E70:E71"/>
    <mergeCell ref="F70:F71"/>
    <mergeCell ref="F98:F99"/>
    <mergeCell ref="A72:A73"/>
    <mergeCell ref="C72:C73"/>
    <mergeCell ref="C94:C96"/>
    <mergeCell ref="E94:E96"/>
    <mergeCell ref="E72:E73"/>
    <mergeCell ref="F72:F73"/>
    <mergeCell ref="A82:B82"/>
    <mergeCell ref="A86:B86"/>
    <mergeCell ref="A92:B92"/>
    <mergeCell ref="G98:G99"/>
    <mergeCell ref="F94:F96"/>
    <mergeCell ref="A100:B100"/>
    <mergeCell ref="A103:B103"/>
    <mergeCell ref="A105:B105"/>
    <mergeCell ref="A114:B114"/>
    <mergeCell ref="G94:G96"/>
    <mergeCell ref="A98:A99"/>
    <mergeCell ref="C98:C99"/>
    <mergeCell ref="E98:E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51"/>
  <sheetViews>
    <sheetView zoomScalePageLayoutView="0" workbookViewId="0" topLeftCell="A47">
      <selection activeCell="I69" sqref="I69"/>
    </sheetView>
  </sheetViews>
  <sheetFormatPr defaultColWidth="1.37890625" defaultRowHeight="12.75"/>
  <cols>
    <col min="1" max="1" width="39.875" style="3" customWidth="1"/>
    <col min="2" max="2" width="6.125" style="3" customWidth="1"/>
    <col min="3" max="3" width="10.875" style="3" customWidth="1"/>
    <col min="4" max="4" width="17.125" style="3" customWidth="1"/>
    <col min="5" max="5" width="6.625" style="3" customWidth="1"/>
    <col min="6" max="6" width="6.375" style="3" customWidth="1"/>
    <col min="7" max="7" width="6.125" style="3" customWidth="1"/>
    <col min="8" max="9" width="12.625" style="3" customWidth="1"/>
    <col min="10" max="10" width="11.00390625" style="3" hidden="1" customWidth="1"/>
    <col min="11" max="11" width="13.875" style="3" customWidth="1"/>
    <col min="12" max="12" width="6.125" style="3" hidden="1" customWidth="1"/>
    <col min="13" max="13" width="8.875" style="3" hidden="1" customWidth="1"/>
    <col min="14" max="14" width="14.125" style="3" customWidth="1"/>
    <col min="15" max="15" width="8.00390625" style="3" hidden="1" customWidth="1"/>
    <col min="16" max="16384" width="1.37890625" style="3" customWidth="1"/>
  </cols>
  <sheetData>
    <row r="1" spans="1:15" ht="15.75">
      <c r="A1" s="887" t="s">
        <v>337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</row>
    <row r="2" spans="2:15" ht="15.75">
      <c r="B2" s="887" t="s">
        <v>558</v>
      </c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 t="s">
        <v>130</v>
      </c>
      <c r="O2" s="887"/>
    </row>
    <row r="3" s="4" customFormat="1" ht="12.75"/>
    <row r="4" spans="1:15" s="6" customFormat="1" ht="23.25" customHeight="1">
      <c r="A4" s="883" t="s">
        <v>0</v>
      </c>
      <c r="B4" s="873" t="s">
        <v>131</v>
      </c>
      <c r="C4" s="873" t="s">
        <v>132</v>
      </c>
      <c r="D4" s="880" t="s">
        <v>133</v>
      </c>
      <c r="E4" s="880" t="s">
        <v>134</v>
      </c>
      <c r="F4" s="873" t="s">
        <v>135</v>
      </c>
      <c r="G4" s="883" t="s">
        <v>69</v>
      </c>
      <c r="H4" s="873" t="s">
        <v>136</v>
      </c>
      <c r="I4" s="873"/>
      <c r="J4" s="873"/>
      <c r="K4" s="873"/>
      <c r="L4" s="873"/>
      <c r="M4" s="873"/>
      <c r="N4" s="873"/>
      <c r="O4" s="873"/>
    </row>
    <row r="5" spans="1:15" s="6" customFormat="1" ht="12">
      <c r="A5" s="883"/>
      <c r="B5" s="873"/>
      <c r="C5" s="873"/>
      <c r="D5" s="881"/>
      <c r="E5" s="881"/>
      <c r="F5" s="873"/>
      <c r="G5" s="883"/>
      <c r="H5" s="888" t="s">
        <v>137</v>
      </c>
      <c r="I5" s="883" t="s">
        <v>138</v>
      </c>
      <c r="J5" s="883"/>
      <c r="K5" s="883"/>
      <c r="L5" s="883"/>
      <c r="M5" s="883"/>
      <c r="N5" s="883"/>
      <c r="O5" s="883"/>
    </row>
    <row r="6" spans="1:15" s="6" customFormat="1" ht="88.5" customHeight="1">
      <c r="A6" s="883"/>
      <c r="B6" s="873"/>
      <c r="C6" s="873"/>
      <c r="D6" s="882"/>
      <c r="E6" s="882"/>
      <c r="F6" s="873"/>
      <c r="G6" s="883"/>
      <c r="H6" s="889"/>
      <c r="I6" s="5" t="s">
        <v>139</v>
      </c>
      <c r="J6" s="5" t="s">
        <v>140</v>
      </c>
      <c r="K6" s="5" t="s">
        <v>141</v>
      </c>
      <c r="L6" s="5" t="s">
        <v>142</v>
      </c>
      <c r="M6" s="5" t="s">
        <v>143</v>
      </c>
      <c r="N6" s="873" t="s">
        <v>144</v>
      </c>
      <c r="O6" s="873"/>
    </row>
    <row r="7" spans="1:15" s="6" customFormat="1" ht="12" hidden="1">
      <c r="A7" s="7"/>
      <c r="B7" s="7"/>
      <c r="C7" s="8"/>
      <c r="D7" s="8"/>
      <c r="E7" s="8"/>
      <c r="F7" s="8"/>
      <c r="G7" s="9"/>
      <c r="H7" s="7"/>
      <c r="I7" s="7"/>
      <c r="J7" s="7"/>
      <c r="K7" s="7"/>
      <c r="L7" s="7"/>
      <c r="M7" s="7"/>
      <c r="N7" s="7" t="s">
        <v>137</v>
      </c>
      <c r="O7" s="7" t="s">
        <v>145</v>
      </c>
    </row>
    <row r="8" spans="1:15" s="6" customFormat="1" ht="15" customHeight="1">
      <c r="A8" s="7">
        <v>1</v>
      </c>
      <c r="B8" s="7">
        <v>2</v>
      </c>
      <c r="C8" s="10" t="s">
        <v>146</v>
      </c>
      <c r="D8" s="7">
        <v>4</v>
      </c>
      <c r="E8" s="10" t="s">
        <v>147</v>
      </c>
      <c r="F8" s="7">
        <v>6</v>
      </c>
      <c r="G8" s="10" t="s">
        <v>148</v>
      </c>
      <c r="H8" s="7">
        <v>8</v>
      </c>
      <c r="I8" s="7">
        <v>9</v>
      </c>
      <c r="J8" s="10" t="s">
        <v>149</v>
      </c>
      <c r="K8" s="7">
        <v>10</v>
      </c>
      <c r="L8" s="7">
        <v>7</v>
      </c>
      <c r="M8" s="7">
        <v>8</v>
      </c>
      <c r="N8" s="7">
        <v>11</v>
      </c>
      <c r="O8" s="7">
        <v>10</v>
      </c>
    </row>
    <row r="9" spans="1:15" s="4" customFormat="1" ht="16.5" customHeight="1">
      <c r="A9" s="236" t="s">
        <v>150</v>
      </c>
      <c r="B9" s="74" t="s">
        <v>151</v>
      </c>
      <c r="C9" s="74" t="s">
        <v>152</v>
      </c>
      <c r="D9" s="237" t="s">
        <v>152</v>
      </c>
      <c r="E9" s="237" t="s">
        <v>152</v>
      </c>
      <c r="F9" s="237" t="s">
        <v>152</v>
      </c>
      <c r="G9" s="237" t="s">
        <v>152</v>
      </c>
      <c r="H9" s="75">
        <f>H10+H15+H23</f>
        <v>36097636.95</v>
      </c>
      <c r="I9" s="75">
        <f>I15</f>
        <v>21306061</v>
      </c>
      <c r="J9" s="75"/>
      <c r="K9" s="75">
        <f>K23</f>
        <v>14449175.95</v>
      </c>
      <c r="L9" s="238" t="s">
        <v>152</v>
      </c>
      <c r="M9" s="238" t="s">
        <v>152</v>
      </c>
      <c r="N9" s="75">
        <f>N10</f>
        <v>342400</v>
      </c>
      <c r="O9" s="13" t="s">
        <v>152</v>
      </c>
    </row>
    <row r="10" spans="1:15" s="4" customFormat="1" ht="12.75">
      <c r="A10" s="16" t="s">
        <v>153</v>
      </c>
      <c r="B10" s="857" t="s">
        <v>154</v>
      </c>
      <c r="C10" s="18" t="s">
        <v>152</v>
      </c>
      <c r="D10" s="18" t="s">
        <v>152</v>
      </c>
      <c r="E10" s="18" t="s">
        <v>152</v>
      </c>
      <c r="F10" s="18" t="s">
        <v>152</v>
      </c>
      <c r="G10" s="18" t="s">
        <v>152</v>
      </c>
      <c r="H10" s="19">
        <f>N10</f>
        <v>342400</v>
      </c>
      <c r="I10" s="20" t="s">
        <v>152</v>
      </c>
      <c r="J10" s="20"/>
      <c r="K10" s="20" t="s">
        <v>152</v>
      </c>
      <c r="L10" s="20" t="s">
        <v>152</v>
      </c>
      <c r="M10" s="20" t="s">
        <v>152</v>
      </c>
      <c r="N10" s="241">
        <f>N11+N14+N12+N13</f>
        <v>342400</v>
      </c>
      <c r="O10" s="18" t="s">
        <v>152</v>
      </c>
    </row>
    <row r="11" spans="1:15" s="4" customFormat="1" ht="25.5" hidden="1">
      <c r="A11" s="21" t="s">
        <v>155</v>
      </c>
      <c r="B11" s="857"/>
      <c r="C11" s="841" t="s">
        <v>156</v>
      </c>
      <c r="D11" s="22" t="s">
        <v>157</v>
      </c>
      <c r="E11" s="884"/>
      <c r="F11" s="841" t="s">
        <v>409</v>
      </c>
      <c r="G11" s="22"/>
      <c r="H11" s="19">
        <f>N11</f>
        <v>0</v>
      </c>
      <c r="I11" s="20" t="s">
        <v>152</v>
      </c>
      <c r="J11" s="20"/>
      <c r="K11" s="20" t="s">
        <v>152</v>
      </c>
      <c r="L11" s="20" t="s">
        <v>152</v>
      </c>
      <c r="M11" s="20" t="s">
        <v>152</v>
      </c>
      <c r="N11" s="241"/>
      <c r="O11" s="18" t="s">
        <v>152</v>
      </c>
    </row>
    <row r="12" spans="1:15" s="4" customFormat="1" ht="25.5">
      <c r="A12" s="304" t="s">
        <v>427</v>
      </c>
      <c r="B12" s="857"/>
      <c r="C12" s="858"/>
      <c r="D12" s="22" t="s">
        <v>157</v>
      </c>
      <c r="E12" s="885"/>
      <c r="F12" s="858"/>
      <c r="G12" s="22"/>
      <c r="H12" s="19">
        <f>N12</f>
        <v>32400</v>
      </c>
      <c r="I12" s="20" t="s">
        <v>152</v>
      </c>
      <c r="J12" s="20"/>
      <c r="K12" s="20" t="s">
        <v>152</v>
      </c>
      <c r="L12" s="20"/>
      <c r="M12" s="20"/>
      <c r="N12" s="241">
        <v>32400</v>
      </c>
      <c r="O12" s="18"/>
    </row>
    <row r="13" spans="1:15" s="4" customFormat="1" ht="16.5" customHeight="1">
      <c r="A13" s="21" t="s">
        <v>160</v>
      </c>
      <c r="B13" s="857"/>
      <c r="C13" s="842"/>
      <c r="D13" s="22" t="s">
        <v>157</v>
      </c>
      <c r="E13" s="886"/>
      <c r="F13" s="842"/>
      <c r="G13" s="22"/>
      <c r="H13" s="19">
        <f>N13</f>
        <v>40000</v>
      </c>
      <c r="I13" s="20" t="s">
        <v>152</v>
      </c>
      <c r="J13" s="20"/>
      <c r="K13" s="20" t="s">
        <v>152</v>
      </c>
      <c r="L13" s="20"/>
      <c r="M13" s="20"/>
      <c r="N13" s="241">
        <v>40000</v>
      </c>
      <c r="O13" s="18"/>
    </row>
    <row r="14" spans="1:15" s="4" customFormat="1" ht="16.5" customHeight="1">
      <c r="A14" s="21" t="s">
        <v>161</v>
      </c>
      <c r="B14" s="857"/>
      <c r="C14" s="22" t="s">
        <v>156</v>
      </c>
      <c r="D14" s="22" t="s">
        <v>157</v>
      </c>
      <c r="E14" s="22"/>
      <c r="F14" s="22" t="s">
        <v>410</v>
      </c>
      <c r="G14" s="22"/>
      <c r="H14" s="19">
        <f>N14</f>
        <v>270000</v>
      </c>
      <c r="I14" s="20" t="s">
        <v>152</v>
      </c>
      <c r="J14" s="20"/>
      <c r="K14" s="20" t="s">
        <v>152</v>
      </c>
      <c r="L14" s="20" t="s">
        <v>152</v>
      </c>
      <c r="M14" s="20" t="s">
        <v>152</v>
      </c>
      <c r="N14" s="241">
        <v>270000</v>
      </c>
      <c r="O14" s="18" t="s">
        <v>152</v>
      </c>
    </row>
    <row r="15" spans="1:15" s="4" customFormat="1" ht="16.5" customHeight="1">
      <c r="A15" s="304" t="s">
        <v>163</v>
      </c>
      <c r="B15" s="941" t="s">
        <v>164</v>
      </c>
      <c r="C15" s="299" t="s">
        <v>152</v>
      </c>
      <c r="D15" s="296"/>
      <c r="E15" s="299" t="s">
        <v>152</v>
      </c>
      <c r="F15" s="299" t="s">
        <v>152</v>
      </c>
      <c r="G15" s="299" t="s">
        <v>152</v>
      </c>
      <c r="H15" s="301">
        <f>SUM(H16:H22)</f>
        <v>21306061</v>
      </c>
      <c r="I15" s="301">
        <f>I16+I18+I19+I17+I22</f>
        <v>21306061</v>
      </c>
      <c r="J15" s="938"/>
      <c r="K15" s="302" t="s">
        <v>152</v>
      </c>
      <c r="L15" s="303" t="s">
        <v>152</v>
      </c>
      <c r="M15" s="303" t="s">
        <v>152</v>
      </c>
      <c r="N15" s="302" t="s">
        <v>152</v>
      </c>
      <c r="O15" s="18" t="s">
        <v>152</v>
      </c>
    </row>
    <row r="16" spans="1:16" s="4" customFormat="1" ht="12.75">
      <c r="A16" s="920" t="s">
        <v>349</v>
      </c>
      <c r="B16" s="942"/>
      <c r="C16" s="939" t="s">
        <v>22</v>
      </c>
      <c r="D16" s="296" t="s">
        <v>157</v>
      </c>
      <c r="E16" s="939"/>
      <c r="F16" s="935">
        <v>131</v>
      </c>
      <c r="G16" s="935"/>
      <c r="H16" s="301">
        <f aca="true" t="shared" si="0" ref="H16:H22">I16</f>
        <v>330400</v>
      </c>
      <c r="I16" s="301">
        <v>330400</v>
      </c>
      <c r="J16" s="938"/>
      <c r="K16" s="302" t="s">
        <v>152</v>
      </c>
      <c r="L16" s="303" t="s">
        <v>152</v>
      </c>
      <c r="M16" s="303" t="s">
        <v>152</v>
      </c>
      <c r="N16" s="302" t="s">
        <v>152</v>
      </c>
      <c r="O16" s="18" t="s">
        <v>152</v>
      </c>
      <c r="P16" s="28"/>
    </row>
    <row r="17" spans="1:16" s="4" customFormat="1" ht="12.75">
      <c r="A17" s="921"/>
      <c r="B17" s="942"/>
      <c r="C17" s="940"/>
      <c r="D17" s="377">
        <v>14130030000000000</v>
      </c>
      <c r="E17" s="940"/>
      <c r="F17" s="937"/>
      <c r="G17" s="937"/>
      <c r="H17" s="301">
        <f t="shared" si="0"/>
        <v>17310561</v>
      </c>
      <c r="I17" s="301">
        <f>16622600+687961</f>
        <v>17310561</v>
      </c>
      <c r="J17" s="301"/>
      <c r="K17" s="302" t="s">
        <v>152</v>
      </c>
      <c r="L17" s="303" t="s">
        <v>152</v>
      </c>
      <c r="M17" s="303" t="s">
        <v>152</v>
      </c>
      <c r="N17" s="302" t="s">
        <v>152</v>
      </c>
      <c r="O17" s="18"/>
      <c r="P17" s="28"/>
    </row>
    <row r="18" spans="1:15" s="4" customFormat="1" ht="15" customHeight="1">
      <c r="A18" s="944" t="s">
        <v>350</v>
      </c>
      <c r="B18" s="942"/>
      <c r="C18" s="941" t="s">
        <v>24</v>
      </c>
      <c r="D18" s="296" t="s">
        <v>157</v>
      </c>
      <c r="E18" s="378"/>
      <c r="F18" s="935">
        <v>131</v>
      </c>
      <c r="G18" s="296"/>
      <c r="H18" s="278">
        <f t="shared" si="0"/>
        <v>1224900</v>
      </c>
      <c r="I18" s="278">
        <f>1134900+90000</f>
        <v>1224900</v>
      </c>
      <c r="J18" s="301"/>
      <c r="K18" s="303" t="s">
        <v>152</v>
      </c>
      <c r="L18" s="303" t="s">
        <v>152</v>
      </c>
      <c r="M18" s="303" t="s">
        <v>152</v>
      </c>
      <c r="N18" s="303" t="s">
        <v>152</v>
      </c>
      <c r="O18" s="18" t="s">
        <v>152</v>
      </c>
    </row>
    <row r="19" spans="1:15" s="4" customFormat="1" ht="25.5" customHeight="1" hidden="1">
      <c r="A19" s="945"/>
      <c r="B19" s="942"/>
      <c r="C19" s="942"/>
      <c r="D19" s="379"/>
      <c r="E19" s="378"/>
      <c r="F19" s="936"/>
      <c r="G19" s="296"/>
      <c r="H19" s="301">
        <f t="shared" si="0"/>
        <v>0</v>
      </c>
      <c r="I19" s="301"/>
      <c r="J19" s="301"/>
      <c r="K19" s="303" t="s">
        <v>152</v>
      </c>
      <c r="L19" s="303" t="s">
        <v>152</v>
      </c>
      <c r="M19" s="303" t="s">
        <v>152</v>
      </c>
      <c r="N19" s="303" t="s">
        <v>152</v>
      </c>
      <c r="O19" s="18" t="s">
        <v>152</v>
      </c>
    </row>
    <row r="20" spans="1:15" s="4" customFormat="1" ht="25.5" customHeight="1" hidden="1">
      <c r="A20" s="945"/>
      <c r="B20" s="942"/>
      <c r="C20" s="942"/>
      <c r="D20" s="378"/>
      <c r="E20" s="296"/>
      <c r="F20" s="936"/>
      <c r="G20" s="296"/>
      <c r="H20" s="301">
        <f t="shared" si="0"/>
        <v>0</v>
      </c>
      <c r="I20" s="303"/>
      <c r="J20" s="301"/>
      <c r="K20" s="303" t="s">
        <v>152</v>
      </c>
      <c r="L20" s="303" t="s">
        <v>152</v>
      </c>
      <c r="M20" s="303" t="s">
        <v>152</v>
      </c>
      <c r="N20" s="303" t="s">
        <v>152</v>
      </c>
      <c r="O20" s="18" t="s">
        <v>152</v>
      </c>
    </row>
    <row r="21" spans="1:15" s="4" customFormat="1" ht="42.75" customHeight="1" hidden="1">
      <c r="A21" s="945"/>
      <c r="B21" s="942"/>
      <c r="C21" s="942"/>
      <c r="D21" s="378"/>
      <c r="E21" s="296"/>
      <c r="F21" s="936"/>
      <c r="G21" s="296"/>
      <c r="H21" s="301">
        <f t="shared" si="0"/>
        <v>0</v>
      </c>
      <c r="I21" s="303"/>
      <c r="J21" s="301"/>
      <c r="K21" s="303" t="s">
        <v>152</v>
      </c>
      <c r="L21" s="303" t="s">
        <v>152</v>
      </c>
      <c r="M21" s="303" t="s">
        <v>152</v>
      </c>
      <c r="N21" s="303" t="s">
        <v>152</v>
      </c>
      <c r="O21" s="18" t="s">
        <v>152</v>
      </c>
    </row>
    <row r="22" spans="1:15" s="4" customFormat="1" ht="12" customHeight="1">
      <c r="A22" s="946"/>
      <c r="B22" s="943"/>
      <c r="C22" s="943"/>
      <c r="D22" s="377">
        <v>14130030000000000</v>
      </c>
      <c r="E22" s="296"/>
      <c r="F22" s="937"/>
      <c r="G22" s="296"/>
      <c r="H22" s="301">
        <f t="shared" si="0"/>
        <v>2440200</v>
      </c>
      <c r="I22" s="303">
        <f>2396200+44000</f>
        <v>2440200</v>
      </c>
      <c r="J22" s="301"/>
      <c r="K22" s="303" t="s">
        <v>152</v>
      </c>
      <c r="L22" s="303" t="s">
        <v>152</v>
      </c>
      <c r="M22" s="303" t="s">
        <v>152</v>
      </c>
      <c r="N22" s="303" t="s">
        <v>152</v>
      </c>
      <c r="O22" s="18"/>
    </row>
    <row r="23" spans="1:15" s="4" customFormat="1" ht="12.75">
      <c r="A23" s="380" t="s">
        <v>167</v>
      </c>
      <c r="B23" s="299" t="s">
        <v>168</v>
      </c>
      <c r="C23" s="299" t="s">
        <v>152</v>
      </c>
      <c r="D23" s="299" t="s">
        <v>152</v>
      </c>
      <c r="E23" s="299" t="s">
        <v>152</v>
      </c>
      <c r="F23" s="299" t="s">
        <v>152</v>
      </c>
      <c r="G23" s="299" t="s">
        <v>152</v>
      </c>
      <c r="H23" s="301">
        <f>K23</f>
        <v>14449175.95</v>
      </c>
      <c r="I23" s="303" t="s">
        <v>152</v>
      </c>
      <c r="J23" s="301"/>
      <c r="K23" s="301">
        <f>SUM(K24:K42)</f>
        <v>14449175.95</v>
      </c>
      <c r="L23" s="303" t="s">
        <v>152</v>
      </c>
      <c r="M23" s="303" t="s">
        <v>152</v>
      </c>
      <c r="N23" s="303" t="s">
        <v>152</v>
      </c>
      <c r="O23" s="18" t="s">
        <v>152</v>
      </c>
    </row>
    <row r="24" spans="1:16" s="4" customFormat="1" ht="72.75" customHeight="1">
      <c r="A24" s="381" t="s">
        <v>64</v>
      </c>
      <c r="B24" s="299"/>
      <c r="C24" s="300" t="s">
        <v>25</v>
      </c>
      <c r="D24" s="382" t="s">
        <v>169</v>
      </c>
      <c r="E24" s="299"/>
      <c r="F24" s="299" t="s">
        <v>411</v>
      </c>
      <c r="G24" s="299"/>
      <c r="H24" s="307">
        <f>K24</f>
        <v>839300</v>
      </c>
      <c r="I24" s="302" t="s">
        <v>152</v>
      </c>
      <c r="J24" s="307"/>
      <c r="K24" s="307">
        <v>839300</v>
      </c>
      <c r="L24" s="302" t="s">
        <v>152</v>
      </c>
      <c r="M24" s="302" t="s">
        <v>152</v>
      </c>
      <c r="N24" s="302" t="s">
        <v>152</v>
      </c>
      <c r="O24" s="36" t="s">
        <v>152</v>
      </c>
      <c r="P24" s="37"/>
    </row>
    <row r="25" spans="1:15" s="4" customFormat="1" ht="12.75" hidden="1">
      <c r="A25" s="38" t="s">
        <v>170</v>
      </c>
      <c r="B25" s="17" t="s">
        <v>171</v>
      </c>
      <c r="C25" s="22"/>
      <c r="D25" s="30"/>
      <c r="E25" s="22"/>
      <c r="F25" s="22"/>
      <c r="G25" s="22"/>
      <c r="H25" s="19"/>
      <c r="I25" s="20" t="s">
        <v>152</v>
      </c>
      <c r="J25" s="19"/>
      <c r="K25" s="19"/>
      <c r="L25" s="20" t="s">
        <v>152</v>
      </c>
      <c r="M25" s="20" t="s">
        <v>152</v>
      </c>
      <c r="N25" s="19"/>
      <c r="O25" s="39"/>
    </row>
    <row r="26" spans="1:15" s="4" customFormat="1" ht="12.75" customHeight="1" hidden="1">
      <c r="A26" s="38" t="s">
        <v>172</v>
      </c>
      <c r="B26" s="17" t="s">
        <v>162</v>
      </c>
      <c r="C26" s="22"/>
      <c r="D26" s="22"/>
      <c r="E26" s="22"/>
      <c r="F26" s="22" t="s">
        <v>152</v>
      </c>
      <c r="G26" s="22"/>
      <c r="H26" s="19"/>
      <c r="I26" s="20" t="s">
        <v>152</v>
      </c>
      <c r="J26" s="19"/>
      <c r="K26" s="19"/>
      <c r="L26" s="20" t="s">
        <v>152</v>
      </c>
      <c r="M26" s="20" t="s">
        <v>152</v>
      </c>
      <c r="N26" s="19"/>
      <c r="O26" s="18" t="s">
        <v>152</v>
      </c>
    </row>
    <row r="27" spans="1:15" s="4" customFormat="1" ht="12.75" customHeight="1" hidden="1">
      <c r="A27" s="40" t="s">
        <v>173</v>
      </c>
      <c r="B27" s="17"/>
      <c r="C27" s="33" t="s">
        <v>26</v>
      </c>
      <c r="D27" s="17" t="s">
        <v>157</v>
      </c>
      <c r="E27" s="22"/>
      <c r="F27" s="17" t="s">
        <v>162</v>
      </c>
      <c r="G27" s="22"/>
      <c r="H27" s="19">
        <f>K27</f>
        <v>0</v>
      </c>
      <c r="I27" s="26" t="s">
        <v>152</v>
      </c>
      <c r="J27" s="19"/>
      <c r="K27" s="19"/>
      <c r="L27" s="20"/>
      <c r="M27" s="20"/>
      <c r="N27" s="26" t="s">
        <v>152</v>
      </c>
      <c r="O27" s="18"/>
    </row>
    <row r="28" spans="1:15" s="4" customFormat="1" ht="25.5">
      <c r="A28" s="298" t="s">
        <v>63</v>
      </c>
      <c r="B28" s="299"/>
      <c r="C28" s="300" t="s">
        <v>59</v>
      </c>
      <c r="D28" s="299" t="s">
        <v>157</v>
      </c>
      <c r="E28" s="296"/>
      <c r="F28" s="17" t="s">
        <v>411</v>
      </c>
      <c r="G28" s="22"/>
      <c r="H28" s="19">
        <f>K28</f>
        <v>244000</v>
      </c>
      <c r="I28" s="26" t="s">
        <v>152</v>
      </c>
      <c r="J28" s="19"/>
      <c r="K28" s="19">
        <f>K85</f>
        <v>244000</v>
      </c>
      <c r="L28" s="20"/>
      <c r="M28" s="20"/>
      <c r="N28" s="26" t="s">
        <v>152</v>
      </c>
      <c r="O28" s="18"/>
    </row>
    <row r="29" spans="1:15" s="4" customFormat="1" ht="12.75">
      <c r="A29" s="917" t="s">
        <v>79</v>
      </c>
      <c r="B29" s="299"/>
      <c r="C29" s="300" t="s">
        <v>87</v>
      </c>
      <c r="D29" s="17" t="s">
        <v>157</v>
      </c>
      <c r="F29" s="841" t="s">
        <v>411</v>
      </c>
      <c r="G29" s="22"/>
      <c r="H29" s="19">
        <f>K29</f>
        <v>113000</v>
      </c>
      <c r="I29" s="26" t="s">
        <v>152</v>
      </c>
      <c r="J29" s="46"/>
      <c r="K29" s="372">
        <f>K87</f>
        <v>113000</v>
      </c>
      <c r="L29" s="46"/>
      <c r="M29" s="46"/>
      <c r="N29" s="26" t="s">
        <v>152</v>
      </c>
      <c r="O29" s="18"/>
    </row>
    <row r="30" spans="1:15" s="4" customFormat="1" ht="12.75">
      <c r="A30" s="918"/>
      <c r="B30" s="299"/>
      <c r="C30" s="300" t="s">
        <v>87</v>
      </c>
      <c r="D30" s="296" t="s">
        <v>415</v>
      </c>
      <c r="E30" s="296"/>
      <c r="F30" s="858"/>
      <c r="G30" s="22"/>
      <c r="H30" s="19">
        <f>K30</f>
        <v>64800</v>
      </c>
      <c r="I30" s="26" t="s">
        <v>152</v>
      </c>
      <c r="J30" s="19"/>
      <c r="K30" s="19">
        <f>K88</f>
        <v>64800</v>
      </c>
      <c r="L30" s="20"/>
      <c r="M30" s="20"/>
      <c r="N30" s="26" t="s">
        <v>152</v>
      </c>
      <c r="O30" s="18"/>
    </row>
    <row r="31" spans="1:15" s="4" customFormat="1" ht="12.75">
      <c r="A31" s="918"/>
      <c r="B31" s="299"/>
      <c r="C31" s="300" t="s">
        <v>87</v>
      </c>
      <c r="D31" s="296" t="s">
        <v>417</v>
      </c>
      <c r="E31" s="296"/>
      <c r="F31" s="858"/>
      <c r="G31" s="22"/>
      <c r="H31" s="19">
        <f aca="true" t="shared" si="1" ref="H31:H42">K31</f>
        <v>7200</v>
      </c>
      <c r="I31" s="26" t="s">
        <v>152</v>
      </c>
      <c r="J31" s="19"/>
      <c r="K31" s="19">
        <f>K89</f>
        <v>7200</v>
      </c>
      <c r="L31" s="20"/>
      <c r="M31" s="20"/>
      <c r="N31" s="26" t="s">
        <v>152</v>
      </c>
      <c r="O31" s="18"/>
    </row>
    <row r="32" spans="1:15" s="4" customFormat="1" ht="12.75">
      <c r="A32" s="918"/>
      <c r="B32" s="299"/>
      <c r="C32" s="300" t="s">
        <v>87</v>
      </c>
      <c r="D32" s="296" t="s">
        <v>418</v>
      </c>
      <c r="E32" s="296"/>
      <c r="F32" s="858"/>
      <c r="G32" s="22"/>
      <c r="H32" s="19">
        <f t="shared" si="1"/>
        <v>16200</v>
      </c>
      <c r="I32" s="26" t="s">
        <v>152</v>
      </c>
      <c r="J32" s="19"/>
      <c r="K32" s="19">
        <f>K90</f>
        <v>16200</v>
      </c>
      <c r="L32" s="20"/>
      <c r="M32" s="20"/>
      <c r="N32" s="26" t="s">
        <v>152</v>
      </c>
      <c r="O32" s="18"/>
    </row>
    <row r="33" spans="1:15" s="4" customFormat="1" ht="12.75">
      <c r="A33" s="919"/>
      <c r="B33" s="299"/>
      <c r="C33" s="300" t="s">
        <v>87</v>
      </c>
      <c r="D33" s="296" t="s">
        <v>419</v>
      </c>
      <c r="E33" s="296"/>
      <c r="F33" s="842"/>
      <c r="G33" s="22"/>
      <c r="H33" s="19">
        <f t="shared" si="1"/>
        <v>1800</v>
      </c>
      <c r="I33" s="26" t="s">
        <v>152</v>
      </c>
      <c r="J33" s="19"/>
      <c r="K33" s="19">
        <f>K91</f>
        <v>1800</v>
      </c>
      <c r="L33" s="20"/>
      <c r="M33" s="20"/>
      <c r="N33" s="26" t="s">
        <v>152</v>
      </c>
      <c r="O33" s="18"/>
    </row>
    <row r="34" spans="1:15" s="4" customFormat="1" ht="12.75">
      <c r="A34" s="926" t="s">
        <v>247</v>
      </c>
      <c r="B34" s="299"/>
      <c r="C34" s="927" t="s">
        <v>96</v>
      </c>
      <c r="D34" s="299" t="s">
        <v>157</v>
      </c>
      <c r="E34" s="296"/>
      <c r="F34" s="841" t="s">
        <v>411</v>
      </c>
      <c r="G34" s="22"/>
      <c r="H34" s="19">
        <f t="shared" si="1"/>
        <v>190197</v>
      </c>
      <c r="I34" s="26" t="s">
        <v>152</v>
      </c>
      <c r="J34" s="19"/>
      <c r="K34" s="19">
        <f>K94+K98</f>
        <v>190197</v>
      </c>
      <c r="L34" s="20"/>
      <c r="M34" s="20"/>
      <c r="N34" s="26" t="s">
        <v>152</v>
      </c>
      <c r="O34" s="18"/>
    </row>
    <row r="35" spans="1:15" s="4" customFormat="1" ht="12.75">
      <c r="A35" s="926"/>
      <c r="B35" s="299"/>
      <c r="C35" s="927"/>
      <c r="D35" s="296" t="s">
        <v>348</v>
      </c>
      <c r="E35" s="296"/>
      <c r="F35" s="858"/>
      <c r="G35" s="22"/>
      <c r="H35" s="19">
        <f t="shared" si="1"/>
        <v>11860.699999999999</v>
      </c>
      <c r="I35" s="26" t="s">
        <v>152</v>
      </c>
      <c r="J35" s="19"/>
      <c r="K35" s="19">
        <f>K96+K99</f>
        <v>11860.699999999999</v>
      </c>
      <c r="L35" s="20"/>
      <c r="M35" s="20"/>
      <c r="N35" s="26" t="s">
        <v>152</v>
      </c>
      <c r="O35" s="18"/>
    </row>
    <row r="36" spans="1:15" s="4" customFormat="1" ht="12.75">
      <c r="A36" s="926"/>
      <c r="B36" s="299"/>
      <c r="C36" s="927"/>
      <c r="D36" s="299" t="s">
        <v>281</v>
      </c>
      <c r="E36" s="296"/>
      <c r="F36" s="842"/>
      <c r="G36" s="22"/>
      <c r="H36" s="19">
        <f t="shared" si="1"/>
        <v>106746.25</v>
      </c>
      <c r="I36" s="26" t="s">
        <v>152</v>
      </c>
      <c r="J36" s="19"/>
      <c r="K36" s="19">
        <f>K95</f>
        <v>106746.25</v>
      </c>
      <c r="L36" s="20"/>
      <c r="M36" s="20"/>
      <c r="N36" s="26" t="s">
        <v>152</v>
      </c>
      <c r="O36" s="18"/>
    </row>
    <row r="37" spans="1:15" s="4" customFormat="1" ht="63.75">
      <c r="A37" s="304" t="s">
        <v>62</v>
      </c>
      <c r="B37" s="305"/>
      <c r="C37" s="261" t="s">
        <v>60</v>
      </c>
      <c r="D37" s="299" t="s">
        <v>268</v>
      </c>
      <c r="E37" s="296"/>
      <c r="F37" s="17" t="s">
        <v>411</v>
      </c>
      <c r="G37" s="22"/>
      <c r="H37" s="19">
        <f t="shared" si="1"/>
        <v>350000</v>
      </c>
      <c r="I37" s="26" t="s">
        <v>152</v>
      </c>
      <c r="J37" s="19"/>
      <c r="K37" s="19">
        <f>K101</f>
        <v>350000</v>
      </c>
      <c r="L37" s="20"/>
      <c r="M37" s="20"/>
      <c r="N37" s="26" t="s">
        <v>152</v>
      </c>
      <c r="O37" s="18"/>
    </row>
    <row r="38" spans="1:15" s="4" customFormat="1" ht="25.5">
      <c r="A38" s="304" t="s">
        <v>429</v>
      </c>
      <c r="B38" s="305"/>
      <c r="C38" s="296" t="s">
        <v>378</v>
      </c>
      <c r="D38" s="296" t="s">
        <v>157</v>
      </c>
      <c r="E38" s="296"/>
      <c r="F38" s="17" t="s">
        <v>411</v>
      </c>
      <c r="G38" s="22"/>
      <c r="H38" s="19">
        <f t="shared" si="1"/>
        <v>120000</v>
      </c>
      <c r="I38" s="26" t="s">
        <v>152</v>
      </c>
      <c r="J38" s="19"/>
      <c r="K38" s="19">
        <f>K109</f>
        <v>120000</v>
      </c>
      <c r="L38" s="20"/>
      <c r="M38" s="20"/>
      <c r="N38" s="26" t="s">
        <v>152</v>
      </c>
      <c r="O38" s="18"/>
    </row>
    <row r="39" spans="1:15" s="4" customFormat="1" ht="21" customHeight="1">
      <c r="A39" s="915" t="s">
        <v>351</v>
      </c>
      <c r="B39" s="305"/>
      <c r="C39" s="916" t="s">
        <v>344</v>
      </c>
      <c r="D39" s="296" t="s">
        <v>345</v>
      </c>
      <c r="E39" s="296"/>
      <c r="F39" s="841" t="s">
        <v>411</v>
      </c>
      <c r="G39" s="22"/>
      <c r="H39" s="19">
        <f t="shared" si="1"/>
        <v>11000000</v>
      </c>
      <c r="I39" s="26" t="s">
        <v>152</v>
      </c>
      <c r="J39" s="19"/>
      <c r="K39" s="19">
        <f>K106</f>
        <v>11000000</v>
      </c>
      <c r="L39" s="20"/>
      <c r="M39" s="20"/>
      <c r="N39" s="26" t="s">
        <v>152</v>
      </c>
      <c r="O39" s="18"/>
    </row>
    <row r="40" spans="1:15" s="4" customFormat="1" ht="18" customHeight="1">
      <c r="A40" s="915"/>
      <c r="B40" s="305"/>
      <c r="C40" s="916"/>
      <c r="D40" s="296" t="s">
        <v>348</v>
      </c>
      <c r="E40" s="296"/>
      <c r="F40" s="842"/>
      <c r="G40" s="22"/>
      <c r="H40" s="19">
        <f t="shared" si="1"/>
        <v>1222222</v>
      </c>
      <c r="I40" s="26" t="s">
        <v>152</v>
      </c>
      <c r="J40" s="19"/>
      <c r="K40" s="19">
        <f>K107</f>
        <v>1222222</v>
      </c>
      <c r="L40" s="20"/>
      <c r="M40" s="20"/>
      <c r="N40" s="26" t="s">
        <v>152</v>
      </c>
      <c r="O40" s="18"/>
    </row>
    <row r="41" spans="1:15" s="4" customFormat="1" ht="38.25">
      <c r="A41" s="40" t="s">
        <v>80</v>
      </c>
      <c r="B41" s="17"/>
      <c r="C41" s="17" t="s">
        <v>27</v>
      </c>
      <c r="D41" s="17" t="s">
        <v>475</v>
      </c>
      <c r="E41" s="17"/>
      <c r="F41" s="17" t="s">
        <v>411</v>
      </c>
      <c r="G41" s="17"/>
      <c r="H41" s="20">
        <f t="shared" si="1"/>
        <v>150850</v>
      </c>
      <c r="I41" s="20"/>
      <c r="J41" s="20"/>
      <c r="K41" s="19">
        <f>K110</f>
        <v>150850</v>
      </c>
      <c r="L41" s="20"/>
      <c r="M41" s="20"/>
      <c r="N41" s="20"/>
      <c r="O41" s="18"/>
    </row>
    <row r="42" spans="1:15" s="4" customFormat="1" ht="22.5" customHeight="1">
      <c r="A42" s="408" t="s">
        <v>514</v>
      </c>
      <c r="B42" s="17"/>
      <c r="C42" s="1" t="s">
        <v>515</v>
      </c>
      <c r="D42" s="17" t="s">
        <v>157</v>
      </c>
      <c r="E42" s="22"/>
      <c r="F42" s="30" t="s">
        <v>411</v>
      </c>
      <c r="G42" s="22"/>
      <c r="H42" s="19">
        <f t="shared" si="1"/>
        <v>11000</v>
      </c>
      <c r="I42" s="26"/>
      <c r="J42" s="19"/>
      <c r="K42" s="20">
        <v>11000</v>
      </c>
      <c r="L42" s="20"/>
      <c r="M42" s="20"/>
      <c r="N42" s="20"/>
      <c r="O42" s="18"/>
    </row>
    <row r="43" spans="1:15" s="46" customFormat="1" ht="17.25" customHeight="1">
      <c r="A43" s="41" t="s">
        <v>174</v>
      </c>
      <c r="B43" s="42" t="s">
        <v>175</v>
      </c>
      <c r="C43" s="260" t="s">
        <v>152</v>
      </c>
      <c r="D43" s="260" t="s">
        <v>152</v>
      </c>
      <c r="E43" s="260" t="s">
        <v>152</v>
      </c>
      <c r="F43" s="260" t="s">
        <v>152</v>
      </c>
      <c r="G43" s="260" t="s">
        <v>152</v>
      </c>
      <c r="H43" s="44">
        <f>I43+N43+K43</f>
        <v>36097636.95</v>
      </c>
      <c r="I43" s="44">
        <f>I49+I68+I78</f>
        <v>21306061</v>
      </c>
      <c r="J43" s="44"/>
      <c r="K43" s="44">
        <f>K78+K82+K84+K92+K100+K103+K105+K86+K108+K110+K112</f>
        <v>14449175.95</v>
      </c>
      <c r="L43" s="44"/>
      <c r="M43" s="44"/>
      <c r="N43" s="44">
        <f>N114</f>
        <v>342400</v>
      </c>
      <c r="O43" s="45"/>
    </row>
    <row r="44" spans="1:15" s="46" customFormat="1" ht="18" customHeight="1">
      <c r="A44" s="21" t="s">
        <v>176</v>
      </c>
      <c r="B44" s="22" t="s">
        <v>177</v>
      </c>
      <c r="C44" s="47" t="s">
        <v>152</v>
      </c>
      <c r="D44" s="47" t="s">
        <v>152</v>
      </c>
      <c r="E44" s="47" t="s">
        <v>152</v>
      </c>
      <c r="F44" s="47" t="s">
        <v>152</v>
      </c>
      <c r="G44" s="47" t="s">
        <v>152</v>
      </c>
      <c r="H44" s="19">
        <f>I44+N44</f>
        <v>16786982</v>
      </c>
      <c r="I44" s="19">
        <f>I45+I47</f>
        <v>16786982</v>
      </c>
      <c r="J44" s="19"/>
      <c r="K44" s="19"/>
      <c r="L44" s="19"/>
      <c r="M44" s="19"/>
      <c r="N44" s="19"/>
      <c r="O44" s="18" t="s">
        <v>152</v>
      </c>
    </row>
    <row r="45" spans="1:15" s="46" customFormat="1" ht="25.5">
      <c r="A45" s="40" t="s">
        <v>178</v>
      </c>
      <c r="B45" s="22" t="s">
        <v>179</v>
      </c>
      <c r="C45" s="47" t="s">
        <v>152</v>
      </c>
      <c r="D45" s="47" t="s">
        <v>152</v>
      </c>
      <c r="E45" s="47" t="s">
        <v>152</v>
      </c>
      <c r="F45" s="47" t="s">
        <v>152</v>
      </c>
      <c r="G45" s="47" t="s">
        <v>152</v>
      </c>
      <c r="H45" s="19">
        <f>I45+N45</f>
        <v>16729870</v>
      </c>
      <c r="I45" s="19">
        <f>I50+I51+I53+I54</f>
        <v>16729870</v>
      </c>
      <c r="J45" s="19"/>
      <c r="K45" s="19"/>
      <c r="L45" s="19"/>
      <c r="M45" s="19"/>
      <c r="N45" s="19"/>
      <c r="O45" s="18" t="s">
        <v>152</v>
      </c>
    </row>
    <row r="46" spans="1:15" s="46" customFormat="1" ht="9.75" customHeight="1" hidden="1">
      <c r="A46" s="21" t="s">
        <v>180</v>
      </c>
      <c r="B46" s="22" t="s">
        <v>181</v>
      </c>
      <c r="C46" s="47" t="s">
        <v>152</v>
      </c>
      <c r="D46" s="47" t="s">
        <v>152</v>
      </c>
      <c r="E46" s="47" t="s">
        <v>152</v>
      </c>
      <c r="F46" s="47" t="s">
        <v>152</v>
      </c>
      <c r="G46" s="47" t="s">
        <v>152</v>
      </c>
      <c r="H46" s="19"/>
      <c r="I46" s="19"/>
      <c r="J46" s="19"/>
      <c r="K46" s="19"/>
      <c r="L46" s="19"/>
      <c r="M46" s="19"/>
      <c r="N46" s="19"/>
      <c r="O46" s="18" t="s">
        <v>152</v>
      </c>
    </row>
    <row r="47" spans="1:15" s="46" customFormat="1" ht="25.5">
      <c r="A47" s="21" t="s">
        <v>182</v>
      </c>
      <c r="B47" s="22" t="s">
        <v>183</v>
      </c>
      <c r="C47" s="47" t="s">
        <v>152</v>
      </c>
      <c r="D47" s="47" t="s">
        <v>152</v>
      </c>
      <c r="E47" s="47" t="s">
        <v>152</v>
      </c>
      <c r="F47" s="47" t="s">
        <v>152</v>
      </c>
      <c r="G47" s="47" t="s">
        <v>152</v>
      </c>
      <c r="H47" s="19">
        <f>I47+N47</f>
        <v>57112</v>
      </c>
      <c r="I47" s="19">
        <f>I74+I75</f>
        <v>57112</v>
      </c>
      <c r="J47" s="19"/>
      <c r="K47" s="19"/>
      <c r="L47" s="19"/>
      <c r="M47" s="19"/>
      <c r="N47" s="19"/>
      <c r="O47" s="18" t="s">
        <v>152</v>
      </c>
    </row>
    <row r="48" spans="1:15" s="46" customFormat="1" ht="13.5" customHeight="1" hidden="1">
      <c r="A48" s="21" t="s">
        <v>184</v>
      </c>
      <c r="B48" s="22" t="s">
        <v>185</v>
      </c>
      <c r="C48" s="47" t="s">
        <v>152</v>
      </c>
      <c r="D48" s="47" t="s">
        <v>152</v>
      </c>
      <c r="E48" s="47" t="s">
        <v>152</v>
      </c>
      <c r="F48" s="47" t="s">
        <v>152</v>
      </c>
      <c r="G48" s="47" t="s">
        <v>152</v>
      </c>
      <c r="H48" s="19">
        <v>0</v>
      </c>
      <c r="I48" s="19">
        <v>0</v>
      </c>
      <c r="J48" s="19"/>
      <c r="K48" s="19"/>
      <c r="L48" s="19"/>
      <c r="M48" s="19"/>
      <c r="N48" s="19"/>
      <c r="O48" s="39"/>
    </row>
    <row r="49" spans="1:15" s="46" customFormat="1" ht="29.25" customHeight="1">
      <c r="A49" s="839" t="s">
        <v>186</v>
      </c>
      <c r="B49" s="840"/>
      <c r="C49" s="48" t="s">
        <v>22</v>
      </c>
      <c r="D49" s="12"/>
      <c r="E49" s="48"/>
      <c r="F49" s="12"/>
      <c r="G49" s="12"/>
      <c r="H49" s="75">
        <f>SUM(H50:H67)</f>
        <v>17640961</v>
      </c>
      <c r="I49" s="75">
        <f>SUM(I50:I67)</f>
        <v>17640961</v>
      </c>
      <c r="J49" s="14"/>
      <c r="K49" s="15" t="s">
        <v>187</v>
      </c>
      <c r="L49" s="15"/>
      <c r="M49" s="15"/>
      <c r="N49" s="15" t="s">
        <v>187</v>
      </c>
      <c r="O49" s="50"/>
    </row>
    <row r="50" spans="1:15" s="46" customFormat="1" ht="12.75">
      <c r="A50" s="298" t="s">
        <v>4</v>
      </c>
      <c r="B50" s="296"/>
      <c r="C50" s="299" t="s">
        <v>22</v>
      </c>
      <c r="D50" s="377">
        <v>14130030000000000</v>
      </c>
      <c r="E50" s="299" t="s">
        <v>188</v>
      </c>
      <c r="F50" s="299" t="s">
        <v>179</v>
      </c>
      <c r="G50" s="299" t="s">
        <v>189</v>
      </c>
      <c r="H50" s="301">
        <f>I50</f>
        <v>12848000</v>
      </c>
      <c r="I50" s="520">
        <f>12458900+389100</f>
        <v>12848000</v>
      </c>
      <c r="J50" s="301"/>
      <c r="K50" s="302" t="s">
        <v>152</v>
      </c>
      <c r="L50" s="302" t="s">
        <v>152</v>
      </c>
      <c r="M50" s="302" t="s">
        <v>152</v>
      </c>
      <c r="N50" s="302" t="s">
        <v>152</v>
      </c>
      <c r="O50" s="17" t="s">
        <v>152</v>
      </c>
    </row>
    <row r="51" spans="1:15" s="46" customFormat="1" ht="15.75" customHeight="1">
      <c r="A51" s="40" t="s">
        <v>5</v>
      </c>
      <c r="B51" s="22"/>
      <c r="C51" s="17" t="s">
        <v>22</v>
      </c>
      <c r="D51" s="22" t="s">
        <v>157</v>
      </c>
      <c r="E51" s="17" t="s">
        <v>188</v>
      </c>
      <c r="F51" s="17" t="s">
        <v>190</v>
      </c>
      <c r="G51" s="17" t="s">
        <v>191</v>
      </c>
      <c r="H51" s="19">
        <f>I51</f>
        <v>1870</v>
      </c>
      <c r="I51" s="521">
        <v>1870</v>
      </c>
      <c r="J51" s="301"/>
      <c r="K51" s="302" t="s">
        <v>152</v>
      </c>
      <c r="L51" s="302" t="s">
        <v>152</v>
      </c>
      <c r="M51" s="302" t="s">
        <v>152</v>
      </c>
      <c r="N51" s="302" t="s">
        <v>152</v>
      </c>
      <c r="O51" s="17"/>
    </row>
    <row r="52" spans="1:15" s="46" customFormat="1" ht="12.75" hidden="1">
      <c r="A52" s="40" t="s">
        <v>5</v>
      </c>
      <c r="B52" s="22"/>
      <c r="C52" s="22"/>
      <c r="D52" s="30"/>
      <c r="E52" s="22"/>
      <c r="F52" s="22" t="s">
        <v>190</v>
      </c>
      <c r="G52" s="22" t="s">
        <v>191</v>
      </c>
      <c r="H52" s="19">
        <f aca="true" t="shared" si="2" ref="H52:H67">I52</f>
        <v>0</v>
      </c>
      <c r="I52" s="521"/>
      <c r="J52" s="301"/>
      <c r="K52" s="302" t="s">
        <v>152</v>
      </c>
      <c r="L52" s="302" t="s">
        <v>152</v>
      </c>
      <c r="M52" s="302" t="s">
        <v>152</v>
      </c>
      <c r="N52" s="302" t="s">
        <v>152</v>
      </c>
      <c r="O52" s="17" t="s">
        <v>152</v>
      </c>
    </row>
    <row r="53" spans="1:15" s="46" customFormat="1" ht="12.75">
      <c r="A53" s="32" t="s">
        <v>6</v>
      </c>
      <c r="B53" s="22"/>
      <c r="C53" s="17" t="s">
        <v>22</v>
      </c>
      <c r="D53" s="29">
        <v>14130030000000000</v>
      </c>
      <c r="E53" s="17" t="s">
        <v>188</v>
      </c>
      <c r="F53" s="17" t="s">
        <v>192</v>
      </c>
      <c r="G53" s="17" t="s">
        <v>193</v>
      </c>
      <c r="H53" s="19">
        <f t="shared" si="2"/>
        <v>3880000</v>
      </c>
      <c r="I53" s="522">
        <f>3762600+117400</f>
        <v>3880000</v>
      </c>
      <c r="J53" s="301"/>
      <c r="K53" s="302" t="s">
        <v>152</v>
      </c>
      <c r="L53" s="302" t="s">
        <v>152</v>
      </c>
      <c r="M53" s="302" t="s">
        <v>152</v>
      </c>
      <c r="N53" s="302" t="s">
        <v>152</v>
      </c>
      <c r="O53" s="17" t="s">
        <v>152</v>
      </c>
    </row>
    <row r="54" spans="1:15" s="46" customFormat="1" ht="12.75" hidden="1">
      <c r="A54" s="89"/>
      <c r="B54" s="25"/>
      <c r="C54" s="297"/>
      <c r="D54" s="53">
        <v>14130030000000000</v>
      </c>
      <c r="E54" s="52"/>
      <c r="F54" s="54"/>
      <c r="G54" s="54"/>
      <c r="H54" s="19">
        <f t="shared" si="2"/>
        <v>0</v>
      </c>
      <c r="I54" s="521"/>
      <c r="J54" s="301"/>
      <c r="K54" s="302" t="s">
        <v>152</v>
      </c>
      <c r="L54" s="302" t="s">
        <v>152</v>
      </c>
      <c r="M54" s="302" t="s">
        <v>152</v>
      </c>
      <c r="N54" s="302" t="s">
        <v>152</v>
      </c>
      <c r="O54" s="17"/>
    </row>
    <row r="55" spans="1:15" s="46" customFormat="1" ht="13.5" customHeight="1">
      <c r="A55" s="846" t="s">
        <v>7</v>
      </c>
      <c r="B55" s="22"/>
      <c r="C55" s="841" t="s">
        <v>22</v>
      </c>
      <c r="D55" s="22" t="s">
        <v>157</v>
      </c>
      <c r="E55" s="22" t="s">
        <v>188</v>
      </c>
      <c r="F55" s="841" t="s">
        <v>194</v>
      </c>
      <c r="G55" s="22" t="s">
        <v>195</v>
      </c>
      <c r="H55" s="19">
        <f t="shared" si="2"/>
        <v>30200</v>
      </c>
      <c r="I55" s="522">
        <v>30200</v>
      </c>
      <c r="J55" s="301"/>
      <c r="K55" s="302" t="s">
        <v>152</v>
      </c>
      <c r="L55" s="302" t="s">
        <v>152</v>
      </c>
      <c r="M55" s="302" t="s">
        <v>152</v>
      </c>
      <c r="N55" s="302" t="s">
        <v>152</v>
      </c>
      <c r="O55" s="17" t="s">
        <v>152</v>
      </c>
    </row>
    <row r="56" spans="1:15" s="46" customFormat="1" ht="12.75" customHeight="1" hidden="1">
      <c r="A56" s="866"/>
      <c r="B56" s="22"/>
      <c r="C56" s="858"/>
      <c r="D56" s="30"/>
      <c r="E56" s="22"/>
      <c r="F56" s="858"/>
      <c r="G56" s="22" t="s">
        <v>195</v>
      </c>
      <c r="H56" s="19">
        <f t="shared" si="2"/>
        <v>0</v>
      </c>
      <c r="I56" s="521"/>
      <c r="J56" s="301"/>
      <c r="K56" s="302" t="s">
        <v>152</v>
      </c>
      <c r="L56" s="302" t="s">
        <v>152</v>
      </c>
      <c r="M56" s="302" t="s">
        <v>152</v>
      </c>
      <c r="N56" s="302" t="s">
        <v>152</v>
      </c>
      <c r="O56" s="17" t="s">
        <v>152</v>
      </c>
    </row>
    <row r="57" spans="1:15" s="46" customFormat="1" ht="12.75" customHeight="1" hidden="1">
      <c r="A57" s="866"/>
      <c r="B57" s="22"/>
      <c r="C57" s="858"/>
      <c r="D57" s="30"/>
      <c r="E57" s="22"/>
      <c r="F57" s="858"/>
      <c r="G57" s="22"/>
      <c r="H57" s="19">
        <f t="shared" si="2"/>
        <v>0</v>
      </c>
      <c r="I57" s="521"/>
      <c r="J57" s="301"/>
      <c r="K57" s="302" t="s">
        <v>152</v>
      </c>
      <c r="L57" s="302" t="s">
        <v>152</v>
      </c>
      <c r="M57" s="302" t="s">
        <v>152</v>
      </c>
      <c r="N57" s="302" t="s">
        <v>152</v>
      </c>
      <c r="O57" s="17" t="s">
        <v>152</v>
      </c>
    </row>
    <row r="58" spans="1:15" s="46" customFormat="1" ht="12.75" customHeight="1" hidden="1">
      <c r="A58" s="866"/>
      <c r="B58" s="22"/>
      <c r="C58" s="858"/>
      <c r="D58" s="30"/>
      <c r="E58" s="22"/>
      <c r="F58" s="858"/>
      <c r="G58" s="22"/>
      <c r="H58" s="19">
        <f t="shared" si="2"/>
        <v>0</v>
      </c>
      <c r="I58" s="521"/>
      <c r="J58" s="301"/>
      <c r="K58" s="302" t="s">
        <v>152</v>
      </c>
      <c r="L58" s="302" t="s">
        <v>152</v>
      </c>
      <c r="M58" s="302" t="s">
        <v>152</v>
      </c>
      <c r="N58" s="302" t="s">
        <v>152</v>
      </c>
      <c r="O58" s="17" t="s">
        <v>152</v>
      </c>
    </row>
    <row r="59" spans="1:15" s="46" customFormat="1" ht="12.75" customHeight="1" hidden="1">
      <c r="A59" s="866"/>
      <c r="B59" s="22"/>
      <c r="C59" s="858"/>
      <c r="D59" s="30"/>
      <c r="E59" s="22"/>
      <c r="F59" s="858"/>
      <c r="G59" s="22"/>
      <c r="H59" s="19">
        <f t="shared" si="2"/>
        <v>0</v>
      </c>
      <c r="I59" s="521"/>
      <c r="J59" s="301"/>
      <c r="K59" s="302" t="s">
        <v>152</v>
      </c>
      <c r="L59" s="302" t="s">
        <v>152</v>
      </c>
      <c r="M59" s="302" t="s">
        <v>152</v>
      </c>
      <c r="N59" s="302" t="s">
        <v>152</v>
      </c>
      <c r="O59" s="17" t="s">
        <v>152</v>
      </c>
    </row>
    <row r="60" spans="1:15" s="46" customFormat="1" ht="12.75" customHeight="1">
      <c r="A60" s="847"/>
      <c r="B60" s="22"/>
      <c r="C60" s="842"/>
      <c r="D60" s="29">
        <v>14130030000000000</v>
      </c>
      <c r="E60" s="22" t="s">
        <v>188</v>
      </c>
      <c r="F60" s="842"/>
      <c r="G60" s="22" t="s">
        <v>195</v>
      </c>
      <c r="H60" s="19">
        <f t="shared" si="2"/>
        <v>30097.2</v>
      </c>
      <c r="I60" s="522">
        <f>19300+10797+0.2</f>
        <v>30097.2</v>
      </c>
      <c r="J60" s="301"/>
      <c r="K60" s="302" t="s">
        <v>152</v>
      </c>
      <c r="L60" s="302"/>
      <c r="M60" s="302"/>
      <c r="N60" s="302" t="s">
        <v>152</v>
      </c>
      <c r="O60" s="17"/>
    </row>
    <row r="61" spans="1:15" s="46" customFormat="1" ht="12.75" customHeight="1">
      <c r="A61" s="31" t="s">
        <v>8</v>
      </c>
      <c r="B61" s="22"/>
      <c r="C61" s="17" t="s">
        <v>22</v>
      </c>
      <c r="D61" s="22" t="s">
        <v>157</v>
      </c>
      <c r="E61" s="23" t="s">
        <v>188</v>
      </c>
      <c r="F61" s="24" t="s">
        <v>209</v>
      </c>
      <c r="G61" s="23" t="s">
        <v>195</v>
      </c>
      <c r="H61" s="19">
        <f t="shared" si="2"/>
        <v>93500</v>
      </c>
      <c r="I61" s="521">
        <f>120000-26500</f>
        <v>93500</v>
      </c>
      <c r="J61" s="301"/>
      <c r="K61" s="302" t="s">
        <v>152</v>
      </c>
      <c r="L61" s="302"/>
      <c r="M61" s="302"/>
      <c r="N61" s="302" t="s">
        <v>152</v>
      </c>
      <c r="O61" s="17"/>
    </row>
    <row r="62" spans="1:15" s="46" customFormat="1" ht="12.75">
      <c r="A62" s="855" t="s">
        <v>12</v>
      </c>
      <c r="B62" s="22"/>
      <c r="C62" s="841" t="s">
        <v>22</v>
      </c>
      <c r="D62" s="22" t="s">
        <v>157</v>
      </c>
      <c r="E62" s="841" t="s">
        <v>188</v>
      </c>
      <c r="F62" s="841" t="s">
        <v>196</v>
      </c>
      <c r="G62" s="841" t="s">
        <v>195</v>
      </c>
      <c r="H62" s="19">
        <f t="shared" si="2"/>
        <v>190430</v>
      </c>
      <c r="I62" s="521">
        <f>165800+26500-1870</f>
        <v>190430</v>
      </c>
      <c r="J62" s="301"/>
      <c r="K62" s="302" t="s">
        <v>152</v>
      </c>
      <c r="L62" s="302" t="s">
        <v>152</v>
      </c>
      <c r="M62" s="302" t="s">
        <v>152</v>
      </c>
      <c r="N62" s="302" t="s">
        <v>152</v>
      </c>
      <c r="O62" s="17" t="s">
        <v>152</v>
      </c>
    </row>
    <row r="63" spans="1:15" s="46" customFormat="1" ht="12.75">
      <c r="A63" s="856"/>
      <c r="B63" s="22"/>
      <c r="C63" s="842"/>
      <c r="D63" s="29">
        <v>14130030000000000</v>
      </c>
      <c r="E63" s="842"/>
      <c r="F63" s="842"/>
      <c r="G63" s="842"/>
      <c r="H63" s="19">
        <f t="shared" si="2"/>
        <v>7001.370000000001</v>
      </c>
      <c r="I63" s="522">
        <f>20000-12998.63</f>
        <v>7001.370000000001</v>
      </c>
      <c r="J63" s="301"/>
      <c r="K63" s="302" t="s">
        <v>152</v>
      </c>
      <c r="L63" s="302" t="s">
        <v>152</v>
      </c>
      <c r="M63" s="302" t="s">
        <v>152</v>
      </c>
      <c r="N63" s="302" t="s">
        <v>152</v>
      </c>
      <c r="O63" s="17"/>
    </row>
    <row r="64" spans="1:15" s="46" customFormat="1" ht="12.75" hidden="1">
      <c r="A64" s="40" t="s">
        <v>13</v>
      </c>
      <c r="B64" s="22"/>
      <c r="C64" s="22"/>
      <c r="D64" s="30"/>
      <c r="E64" s="22"/>
      <c r="F64" s="22" t="s">
        <v>197</v>
      </c>
      <c r="G64" s="22" t="s">
        <v>195</v>
      </c>
      <c r="H64" s="19">
        <f t="shared" si="2"/>
        <v>0</v>
      </c>
      <c r="I64" s="521"/>
      <c r="J64" s="301"/>
      <c r="K64" s="302" t="s">
        <v>152</v>
      </c>
      <c r="L64" s="302" t="s">
        <v>152</v>
      </c>
      <c r="M64" s="302" t="s">
        <v>152</v>
      </c>
      <c r="N64" s="302" t="s">
        <v>152</v>
      </c>
      <c r="O64" s="17" t="s">
        <v>152</v>
      </c>
    </row>
    <row r="65" spans="1:15" s="46" customFormat="1" ht="12.75">
      <c r="A65" s="40" t="s">
        <v>14</v>
      </c>
      <c r="B65" s="22"/>
      <c r="C65" s="22" t="s">
        <v>22</v>
      </c>
      <c r="D65" s="29">
        <v>14130030000000000</v>
      </c>
      <c r="E65" s="22" t="s">
        <v>188</v>
      </c>
      <c r="F65" s="22" t="s">
        <v>198</v>
      </c>
      <c r="G65" s="22" t="s">
        <v>195</v>
      </c>
      <c r="H65" s="19">
        <f t="shared" si="2"/>
        <v>482464</v>
      </c>
      <c r="I65" s="522">
        <f>311800+170664</f>
        <v>482464</v>
      </c>
      <c r="J65" s="301"/>
      <c r="K65" s="302" t="s">
        <v>152</v>
      </c>
      <c r="L65" s="302" t="s">
        <v>152</v>
      </c>
      <c r="M65" s="302" t="s">
        <v>152</v>
      </c>
      <c r="N65" s="302" t="s">
        <v>152</v>
      </c>
      <c r="O65" s="17" t="s">
        <v>152</v>
      </c>
    </row>
    <row r="66" spans="1:15" s="46" customFormat="1" ht="12.75">
      <c r="A66" s="846" t="s">
        <v>340</v>
      </c>
      <c r="B66" s="22"/>
      <c r="C66" s="841" t="s">
        <v>22</v>
      </c>
      <c r="D66" s="22" t="s">
        <v>157</v>
      </c>
      <c r="E66" s="841" t="s">
        <v>188</v>
      </c>
      <c r="F66" s="841" t="s">
        <v>199</v>
      </c>
      <c r="G66" s="841" t="s">
        <v>195</v>
      </c>
      <c r="H66" s="19">
        <f t="shared" si="2"/>
        <v>14400</v>
      </c>
      <c r="I66" s="521">
        <v>14400</v>
      </c>
      <c r="J66" s="301"/>
      <c r="K66" s="302" t="s">
        <v>152</v>
      </c>
      <c r="L66" s="302" t="s">
        <v>152</v>
      </c>
      <c r="M66" s="302" t="s">
        <v>152</v>
      </c>
      <c r="N66" s="302" t="s">
        <v>152</v>
      </c>
      <c r="O66" s="17"/>
    </row>
    <row r="67" spans="1:15" s="46" customFormat="1" ht="12.75">
      <c r="A67" s="847"/>
      <c r="B67" s="22"/>
      <c r="C67" s="842"/>
      <c r="D67" s="29">
        <v>14130030000000000</v>
      </c>
      <c r="E67" s="842"/>
      <c r="F67" s="842"/>
      <c r="G67" s="842"/>
      <c r="H67" s="19">
        <f t="shared" si="2"/>
        <v>62998.43</v>
      </c>
      <c r="I67" s="522">
        <f>50000+12998.43</f>
        <v>62998.43</v>
      </c>
      <c r="J67" s="301"/>
      <c r="K67" s="302" t="s">
        <v>152</v>
      </c>
      <c r="L67" s="302" t="s">
        <v>152</v>
      </c>
      <c r="M67" s="302" t="s">
        <v>152</v>
      </c>
      <c r="N67" s="302" t="s">
        <v>152</v>
      </c>
      <c r="O67" s="17" t="s">
        <v>152</v>
      </c>
    </row>
    <row r="68" spans="1:15" s="46" customFormat="1" ht="27.75" customHeight="1">
      <c r="A68" s="839" t="s">
        <v>341</v>
      </c>
      <c r="B68" s="840"/>
      <c r="C68" s="48" t="s">
        <v>24</v>
      </c>
      <c r="D68" s="12"/>
      <c r="E68" s="48"/>
      <c r="F68" s="12"/>
      <c r="G68" s="12"/>
      <c r="H68" s="75">
        <f>I68</f>
        <v>3665100</v>
      </c>
      <c r="I68" s="75">
        <f>I69+I70+I71+I72+I73+I74+I75+I77</f>
        <v>3665100</v>
      </c>
      <c r="J68" s="14"/>
      <c r="K68" s="15" t="s">
        <v>187</v>
      </c>
      <c r="L68" s="15"/>
      <c r="M68" s="15"/>
      <c r="N68" s="15" t="s">
        <v>187</v>
      </c>
      <c r="O68" s="50"/>
    </row>
    <row r="69" spans="1:15" s="46" customFormat="1" ht="15" customHeight="1">
      <c r="A69" s="294" t="s">
        <v>9</v>
      </c>
      <c r="B69" s="22"/>
      <c r="C69" s="276" t="s">
        <v>24</v>
      </c>
      <c r="D69" s="276" t="s">
        <v>157</v>
      </c>
      <c r="E69" s="276" t="s">
        <v>188</v>
      </c>
      <c r="F69" s="276" t="s">
        <v>201</v>
      </c>
      <c r="G69" s="276" t="s">
        <v>195</v>
      </c>
      <c r="H69" s="278">
        <f>I69</f>
        <v>881042.76</v>
      </c>
      <c r="I69" s="525">
        <f>786300+4742.76+90000</f>
        <v>881042.76</v>
      </c>
      <c r="J69" s="301"/>
      <c r="K69" s="302" t="s">
        <v>152</v>
      </c>
      <c r="L69" s="302" t="s">
        <v>152</v>
      </c>
      <c r="M69" s="302" t="s">
        <v>152</v>
      </c>
      <c r="N69" s="302" t="s">
        <v>152</v>
      </c>
      <c r="O69" s="17" t="s">
        <v>152</v>
      </c>
    </row>
    <row r="70" spans="1:15" s="46" customFormat="1" ht="11.25" customHeight="1">
      <c r="A70" s="846" t="s">
        <v>11</v>
      </c>
      <c r="B70" s="22"/>
      <c r="C70" s="841" t="s">
        <v>24</v>
      </c>
      <c r="D70" s="22" t="s">
        <v>157</v>
      </c>
      <c r="E70" s="841" t="s">
        <v>188</v>
      </c>
      <c r="F70" s="841" t="s">
        <v>202</v>
      </c>
      <c r="G70" s="841" t="s">
        <v>195</v>
      </c>
      <c r="H70" s="19">
        <f aca="true" t="shared" si="3" ref="H70:H77">I70</f>
        <v>157500</v>
      </c>
      <c r="I70" s="521">
        <v>157500</v>
      </c>
      <c r="J70" s="301"/>
      <c r="K70" s="302" t="s">
        <v>152</v>
      </c>
      <c r="L70" s="302" t="s">
        <v>152</v>
      </c>
      <c r="M70" s="302" t="s">
        <v>152</v>
      </c>
      <c r="N70" s="302" t="s">
        <v>152</v>
      </c>
      <c r="O70" s="17" t="s">
        <v>152</v>
      </c>
    </row>
    <row r="71" spans="1:15" s="46" customFormat="1" ht="12.75">
      <c r="A71" s="847"/>
      <c r="B71" s="22"/>
      <c r="C71" s="842"/>
      <c r="D71" s="29">
        <v>14130030000000000</v>
      </c>
      <c r="E71" s="842"/>
      <c r="F71" s="842"/>
      <c r="G71" s="842"/>
      <c r="H71" s="19">
        <f t="shared" si="3"/>
        <v>1944000</v>
      </c>
      <c r="I71" s="521">
        <f>1900000+44000</f>
        <v>1944000</v>
      </c>
      <c r="J71" s="301"/>
      <c r="K71" s="302" t="s">
        <v>152</v>
      </c>
      <c r="L71" s="302"/>
      <c r="M71" s="302"/>
      <c r="N71" s="302" t="s">
        <v>152</v>
      </c>
      <c r="O71" s="17"/>
    </row>
    <row r="72" spans="1:15" s="46" customFormat="1" ht="12.75">
      <c r="A72" s="846" t="s">
        <v>12</v>
      </c>
      <c r="B72" s="22"/>
      <c r="C72" s="841" t="s">
        <v>24</v>
      </c>
      <c r="D72" s="22" t="s">
        <v>157</v>
      </c>
      <c r="E72" s="841" t="s">
        <v>188</v>
      </c>
      <c r="F72" s="841" t="s">
        <v>196</v>
      </c>
      <c r="G72" s="841" t="s">
        <v>195</v>
      </c>
      <c r="H72" s="19">
        <f t="shared" si="3"/>
        <v>89245.24</v>
      </c>
      <c r="I72" s="521">
        <f>94000-4742.76-12</f>
        <v>89245.24</v>
      </c>
      <c r="J72" s="19"/>
      <c r="K72" s="26" t="s">
        <v>152</v>
      </c>
      <c r="L72" s="26" t="s">
        <v>152</v>
      </c>
      <c r="M72" s="26" t="s">
        <v>152</v>
      </c>
      <c r="N72" s="26" t="s">
        <v>152</v>
      </c>
      <c r="O72" s="17" t="s">
        <v>152</v>
      </c>
    </row>
    <row r="73" spans="1:15" s="46" customFormat="1" ht="12.75">
      <c r="A73" s="847"/>
      <c r="B73" s="22"/>
      <c r="C73" s="842"/>
      <c r="D73" s="29">
        <v>14130030000000000</v>
      </c>
      <c r="E73" s="842"/>
      <c r="F73" s="842"/>
      <c r="G73" s="842"/>
      <c r="H73" s="19">
        <f t="shared" si="3"/>
        <v>496200</v>
      </c>
      <c r="I73" s="521">
        <v>496200</v>
      </c>
      <c r="J73" s="19"/>
      <c r="K73" s="26" t="s">
        <v>152</v>
      </c>
      <c r="L73" s="26"/>
      <c r="M73" s="26"/>
      <c r="N73" s="26" t="s">
        <v>152</v>
      </c>
      <c r="O73" s="17"/>
    </row>
    <row r="74" spans="1:15" s="46" customFormat="1" ht="12.75">
      <c r="A74" s="40" t="s">
        <v>13</v>
      </c>
      <c r="B74" s="22"/>
      <c r="C74" s="22" t="s">
        <v>24</v>
      </c>
      <c r="D74" s="22" t="s">
        <v>157</v>
      </c>
      <c r="E74" s="22" t="s">
        <v>188</v>
      </c>
      <c r="F74" s="22" t="s">
        <v>397</v>
      </c>
      <c r="G74" s="22" t="s">
        <v>203</v>
      </c>
      <c r="H74" s="19">
        <f t="shared" si="3"/>
        <v>55412</v>
      </c>
      <c r="I74" s="521">
        <f>55400+12</f>
        <v>55412</v>
      </c>
      <c r="J74" s="19"/>
      <c r="K74" s="26" t="s">
        <v>152</v>
      </c>
      <c r="L74" s="26" t="s">
        <v>152</v>
      </c>
      <c r="M74" s="26" t="s">
        <v>152</v>
      </c>
      <c r="N74" s="26" t="s">
        <v>152</v>
      </c>
      <c r="O74" s="17" t="s">
        <v>152</v>
      </c>
    </row>
    <row r="75" spans="1:15" s="46" customFormat="1" ht="12.75">
      <c r="A75" s="40" t="s">
        <v>13</v>
      </c>
      <c r="B75" s="22"/>
      <c r="C75" s="22" t="s">
        <v>24</v>
      </c>
      <c r="D75" s="22" t="s">
        <v>157</v>
      </c>
      <c r="E75" s="22" t="s">
        <v>188</v>
      </c>
      <c r="F75" s="22" t="s">
        <v>197</v>
      </c>
      <c r="G75" s="22" t="s">
        <v>204</v>
      </c>
      <c r="H75" s="19">
        <f t="shared" si="3"/>
        <v>1700</v>
      </c>
      <c r="I75" s="526">
        <v>1700</v>
      </c>
      <c r="J75" s="19"/>
      <c r="K75" s="26" t="s">
        <v>152</v>
      </c>
      <c r="L75" s="26" t="s">
        <v>152</v>
      </c>
      <c r="M75" s="26" t="s">
        <v>152</v>
      </c>
      <c r="N75" s="26" t="s">
        <v>152</v>
      </c>
      <c r="O75" s="17" t="s">
        <v>152</v>
      </c>
    </row>
    <row r="76" spans="1:15" s="46" customFormat="1" ht="12.75" hidden="1">
      <c r="A76" s="40" t="s">
        <v>14</v>
      </c>
      <c r="B76" s="22"/>
      <c r="C76" s="22" t="s">
        <v>24</v>
      </c>
      <c r="D76" s="22" t="s">
        <v>157</v>
      </c>
      <c r="E76" s="22" t="s">
        <v>205</v>
      </c>
      <c r="F76" s="22" t="s">
        <v>198</v>
      </c>
      <c r="G76" s="22" t="s">
        <v>195</v>
      </c>
      <c r="H76" s="19">
        <f t="shared" si="3"/>
        <v>0</v>
      </c>
      <c r="I76" s="521"/>
      <c r="J76" s="19"/>
      <c r="K76" s="26" t="s">
        <v>152</v>
      </c>
      <c r="L76" s="26" t="s">
        <v>152</v>
      </c>
      <c r="M76" s="26" t="s">
        <v>152</v>
      </c>
      <c r="N76" s="26" t="s">
        <v>152</v>
      </c>
      <c r="O76" s="17" t="s">
        <v>152</v>
      </c>
    </row>
    <row r="77" spans="1:15" s="46" customFormat="1" ht="12.75">
      <c r="A77" s="40" t="s">
        <v>340</v>
      </c>
      <c r="B77" s="22"/>
      <c r="C77" s="22" t="s">
        <v>24</v>
      </c>
      <c r="D77" s="22" t="s">
        <v>157</v>
      </c>
      <c r="E77" s="22" t="s">
        <v>188</v>
      </c>
      <c r="F77" s="22" t="s">
        <v>199</v>
      </c>
      <c r="G77" s="22" t="s">
        <v>195</v>
      </c>
      <c r="H77" s="19">
        <f t="shared" si="3"/>
        <v>40000</v>
      </c>
      <c r="I77" s="521">
        <v>40000</v>
      </c>
      <c r="J77" s="19"/>
      <c r="K77" s="26" t="s">
        <v>152</v>
      </c>
      <c r="L77" s="26" t="s">
        <v>152</v>
      </c>
      <c r="M77" s="26" t="s">
        <v>152</v>
      </c>
      <c r="N77" s="26" t="s">
        <v>152</v>
      </c>
      <c r="O77" s="17" t="s">
        <v>152</v>
      </c>
    </row>
    <row r="78" spans="1:15" s="46" customFormat="1" ht="13.5">
      <c r="A78" s="839" t="s">
        <v>206</v>
      </c>
      <c r="B78" s="840"/>
      <c r="C78" s="48" t="s">
        <v>25</v>
      </c>
      <c r="D78" s="12"/>
      <c r="E78" s="48"/>
      <c r="F78" s="12"/>
      <c r="G78" s="12"/>
      <c r="H78" s="75">
        <f>K78</f>
        <v>839300</v>
      </c>
      <c r="I78" s="238"/>
      <c r="J78" s="75"/>
      <c r="K78" s="75">
        <f>K81</f>
        <v>839300</v>
      </c>
      <c r="L78" s="14"/>
      <c r="M78" s="14"/>
      <c r="N78" s="15" t="s">
        <v>187</v>
      </c>
      <c r="O78" s="50"/>
    </row>
    <row r="79" spans="1:15" s="46" customFormat="1" ht="12.75" hidden="1">
      <c r="A79" s="40" t="s">
        <v>4</v>
      </c>
      <c r="B79" s="22"/>
      <c r="C79" s="22"/>
      <c r="D79" s="22"/>
      <c r="E79" s="22"/>
      <c r="F79" s="22" t="s">
        <v>179</v>
      </c>
      <c r="G79" s="22" t="s">
        <v>189</v>
      </c>
      <c r="H79" s="19">
        <f>I79</f>
        <v>0</v>
      </c>
      <c r="I79" s="19"/>
      <c r="J79" s="19"/>
      <c r="K79" s="35" t="s">
        <v>152</v>
      </c>
      <c r="L79" s="26" t="s">
        <v>152</v>
      </c>
      <c r="M79" s="26" t="s">
        <v>152</v>
      </c>
      <c r="N79" s="26" t="s">
        <v>152</v>
      </c>
      <c r="O79" s="17" t="s">
        <v>152</v>
      </c>
    </row>
    <row r="80" spans="1:15" s="46" customFormat="1" ht="12.75" hidden="1">
      <c r="A80" s="40" t="s">
        <v>5</v>
      </c>
      <c r="B80" s="22"/>
      <c r="C80" s="22"/>
      <c r="D80" s="22"/>
      <c r="E80" s="22"/>
      <c r="F80" s="22"/>
      <c r="G80" s="22"/>
      <c r="H80" s="19">
        <f>I80</f>
        <v>0</v>
      </c>
      <c r="I80" s="19"/>
      <c r="J80" s="19"/>
      <c r="K80" s="35" t="s">
        <v>152</v>
      </c>
      <c r="L80" s="26" t="s">
        <v>152</v>
      </c>
      <c r="M80" s="26" t="s">
        <v>152</v>
      </c>
      <c r="N80" s="26" t="s">
        <v>152</v>
      </c>
      <c r="O80" s="17" t="s">
        <v>152</v>
      </c>
    </row>
    <row r="81" spans="1:15" s="46" customFormat="1" ht="13.5">
      <c r="A81" s="40" t="s">
        <v>12</v>
      </c>
      <c r="B81" s="22"/>
      <c r="C81" s="72" t="s">
        <v>25</v>
      </c>
      <c r="D81" s="22" t="s">
        <v>169</v>
      </c>
      <c r="E81" s="22" t="s">
        <v>207</v>
      </c>
      <c r="F81" s="22" t="s">
        <v>196</v>
      </c>
      <c r="G81" s="22" t="s">
        <v>195</v>
      </c>
      <c r="H81" s="19">
        <f aca="true" t="shared" si="4" ref="H81:H91">K81</f>
        <v>839300</v>
      </c>
      <c r="I81" s="26" t="s">
        <v>152</v>
      </c>
      <c r="J81" s="19"/>
      <c r="K81" s="35">
        <v>839300</v>
      </c>
      <c r="L81" s="26" t="s">
        <v>152</v>
      </c>
      <c r="M81" s="26" t="s">
        <v>152</v>
      </c>
      <c r="N81" s="26" t="s">
        <v>152</v>
      </c>
      <c r="O81" s="17" t="s">
        <v>152</v>
      </c>
    </row>
    <row r="82" spans="1:15" s="46" customFormat="1" ht="18.75" customHeight="1" hidden="1">
      <c r="A82" s="844" t="s">
        <v>208</v>
      </c>
      <c r="B82" s="845"/>
      <c r="C82" s="48" t="s">
        <v>26</v>
      </c>
      <c r="D82" s="12"/>
      <c r="E82" s="12"/>
      <c r="F82" s="12"/>
      <c r="G82" s="12"/>
      <c r="H82" s="14">
        <f t="shared" si="4"/>
        <v>0</v>
      </c>
      <c r="I82" s="55"/>
      <c r="J82" s="14"/>
      <c r="K82" s="257">
        <f>K83</f>
        <v>0</v>
      </c>
      <c r="L82" s="55"/>
      <c r="M82" s="55"/>
      <c r="N82" s="55"/>
      <c r="O82" s="17"/>
    </row>
    <row r="83" spans="1:15" s="46" customFormat="1" ht="13.5" customHeight="1" hidden="1">
      <c r="A83" s="40" t="s">
        <v>12</v>
      </c>
      <c r="B83" s="71"/>
      <c r="C83" s="72" t="s">
        <v>26</v>
      </c>
      <c r="D83" s="22" t="s">
        <v>157</v>
      </c>
      <c r="E83" s="22" t="s">
        <v>188</v>
      </c>
      <c r="F83" s="22" t="s">
        <v>196</v>
      </c>
      <c r="G83" s="22" t="s">
        <v>195</v>
      </c>
      <c r="H83" s="19">
        <f t="shared" si="4"/>
        <v>0</v>
      </c>
      <c r="I83" s="26" t="s">
        <v>152</v>
      </c>
      <c r="J83" s="19"/>
      <c r="K83" s="35"/>
      <c r="L83" s="26"/>
      <c r="M83" s="26"/>
      <c r="N83" s="26" t="s">
        <v>152</v>
      </c>
      <c r="O83" s="17"/>
    </row>
    <row r="84" spans="1:15" s="46" customFormat="1" ht="26.25" customHeight="1">
      <c r="A84" s="69" t="s">
        <v>342</v>
      </c>
      <c r="B84" s="248"/>
      <c r="C84" s="48" t="s">
        <v>59</v>
      </c>
      <c r="D84" s="12"/>
      <c r="E84" s="12"/>
      <c r="F84" s="12"/>
      <c r="G84" s="12"/>
      <c r="H84" s="75">
        <f t="shared" si="4"/>
        <v>244000</v>
      </c>
      <c r="I84" s="76"/>
      <c r="J84" s="75"/>
      <c r="K84" s="259">
        <f>K85</f>
        <v>244000</v>
      </c>
      <c r="L84" s="55"/>
      <c r="M84" s="55"/>
      <c r="N84" s="55"/>
      <c r="O84" s="17"/>
    </row>
    <row r="85" spans="1:15" s="46" customFormat="1" ht="12.75">
      <c r="A85" s="298" t="s">
        <v>12</v>
      </c>
      <c r="B85" s="306"/>
      <c r="C85" s="296" t="s">
        <v>59</v>
      </c>
      <c r="D85" s="296" t="s">
        <v>157</v>
      </c>
      <c r="E85" s="296" t="s">
        <v>240</v>
      </c>
      <c r="F85" s="296" t="s">
        <v>196</v>
      </c>
      <c r="G85" s="296" t="s">
        <v>195</v>
      </c>
      <c r="H85" s="301">
        <f t="shared" si="4"/>
        <v>244000</v>
      </c>
      <c r="I85" s="302" t="s">
        <v>152</v>
      </c>
      <c r="J85" s="301"/>
      <c r="K85" s="307">
        <f>24000+220000</f>
        <v>244000</v>
      </c>
      <c r="L85" s="302"/>
      <c r="M85" s="302"/>
      <c r="N85" s="302" t="s">
        <v>152</v>
      </c>
      <c r="O85" s="17"/>
    </row>
    <row r="86" spans="1:15" s="46" customFormat="1" ht="54.75" customHeight="1">
      <c r="A86" s="839" t="s">
        <v>545</v>
      </c>
      <c r="B86" s="840"/>
      <c r="C86" s="48" t="s">
        <v>414</v>
      </c>
      <c r="D86" s="12"/>
      <c r="E86" s="12"/>
      <c r="F86" s="12"/>
      <c r="G86" s="12"/>
      <c r="H86" s="75">
        <f t="shared" si="4"/>
        <v>203000</v>
      </c>
      <c r="I86" s="55" t="s">
        <v>152</v>
      </c>
      <c r="J86" s="14"/>
      <c r="K86" s="75">
        <f>SUM(K87:K91)</f>
        <v>203000</v>
      </c>
      <c r="L86" s="55"/>
      <c r="M86" s="55"/>
      <c r="N86" s="55" t="s">
        <v>152</v>
      </c>
      <c r="O86" s="17"/>
    </row>
    <row r="87" spans="1:15" s="46" customFormat="1" ht="12.75">
      <c r="A87" s="294" t="s">
        <v>12</v>
      </c>
      <c r="B87" s="411"/>
      <c r="C87" s="276" t="s">
        <v>380</v>
      </c>
      <c r="D87" s="276" t="s">
        <v>157</v>
      </c>
      <c r="E87" s="276" t="s">
        <v>188</v>
      </c>
      <c r="F87" s="276" t="s">
        <v>196</v>
      </c>
      <c r="G87" s="276" t="s">
        <v>195</v>
      </c>
      <c r="H87" s="278">
        <f t="shared" si="4"/>
        <v>113000</v>
      </c>
      <c r="I87" s="279" t="s">
        <v>152</v>
      </c>
      <c r="J87" s="279"/>
      <c r="K87" s="415">
        <f>100000-40000+53000</f>
        <v>113000</v>
      </c>
      <c r="L87" s="26"/>
      <c r="M87" s="26"/>
      <c r="N87" s="302" t="s">
        <v>152</v>
      </c>
      <c r="O87" s="17"/>
    </row>
    <row r="88" spans="1:15" s="46" customFormat="1" ht="12.75">
      <c r="A88" s="298" t="s">
        <v>416</v>
      </c>
      <c r="B88" s="296"/>
      <c r="C88" s="296" t="s">
        <v>414</v>
      </c>
      <c r="D88" s="296" t="s">
        <v>415</v>
      </c>
      <c r="E88" s="296" t="s">
        <v>188</v>
      </c>
      <c r="F88" s="296" t="s">
        <v>196</v>
      </c>
      <c r="G88" s="296" t="s">
        <v>195</v>
      </c>
      <c r="H88" s="301">
        <f t="shared" si="4"/>
        <v>64800</v>
      </c>
      <c r="I88" s="302" t="s">
        <v>152</v>
      </c>
      <c r="J88" s="301"/>
      <c r="K88" s="35">
        <v>64800</v>
      </c>
      <c r="L88" s="302"/>
      <c r="M88" s="302"/>
      <c r="N88" s="302" t="s">
        <v>152</v>
      </c>
      <c r="O88" s="302" t="s">
        <v>152</v>
      </c>
    </row>
    <row r="89" spans="1:15" s="46" customFormat="1" ht="12.75">
      <c r="A89" s="298" t="s">
        <v>416</v>
      </c>
      <c r="B89" s="296"/>
      <c r="C89" s="296" t="s">
        <v>414</v>
      </c>
      <c r="D89" s="296" t="s">
        <v>417</v>
      </c>
      <c r="E89" s="296" t="s">
        <v>188</v>
      </c>
      <c r="F89" s="296" t="s">
        <v>196</v>
      </c>
      <c r="G89" s="296" t="s">
        <v>195</v>
      </c>
      <c r="H89" s="301">
        <f t="shared" si="4"/>
        <v>7200</v>
      </c>
      <c r="I89" s="302" t="s">
        <v>152</v>
      </c>
      <c r="J89" s="301"/>
      <c r="K89" s="35">
        <v>7200</v>
      </c>
      <c r="L89" s="302"/>
      <c r="M89" s="302"/>
      <c r="N89" s="302" t="s">
        <v>152</v>
      </c>
      <c r="O89" s="17"/>
    </row>
    <row r="90" spans="1:15" s="46" customFormat="1" ht="12.75">
      <c r="A90" s="298" t="s">
        <v>416</v>
      </c>
      <c r="B90" s="296"/>
      <c r="C90" s="296" t="s">
        <v>414</v>
      </c>
      <c r="D90" s="296" t="s">
        <v>418</v>
      </c>
      <c r="E90" s="296" t="s">
        <v>188</v>
      </c>
      <c r="F90" s="296" t="s">
        <v>196</v>
      </c>
      <c r="G90" s="296" t="s">
        <v>195</v>
      </c>
      <c r="H90" s="301">
        <f t="shared" si="4"/>
        <v>16200</v>
      </c>
      <c r="I90" s="302" t="s">
        <v>152</v>
      </c>
      <c r="J90" s="301"/>
      <c r="K90" s="35">
        <v>16200</v>
      </c>
      <c r="L90" s="302"/>
      <c r="M90" s="302"/>
      <c r="N90" s="302" t="s">
        <v>152</v>
      </c>
      <c r="O90" s="17"/>
    </row>
    <row r="91" spans="1:15" s="46" customFormat="1" ht="12.75">
      <c r="A91" s="298" t="s">
        <v>416</v>
      </c>
      <c r="B91" s="296"/>
      <c r="C91" s="296" t="s">
        <v>414</v>
      </c>
      <c r="D91" s="296" t="s">
        <v>419</v>
      </c>
      <c r="E91" s="296" t="s">
        <v>188</v>
      </c>
      <c r="F91" s="296" t="s">
        <v>196</v>
      </c>
      <c r="G91" s="296" t="s">
        <v>195</v>
      </c>
      <c r="H91" s="301">
        <f t="shared" si="4"/>
        <v>1800</v>
      </c>
      <c r="I91" s="302" t="s">
        <v>152</v>
      </c>
      <c r="J91" s="301"/>
      <c r="K91" s="35">
        <v>1800</v>
      </c>
      <c r="L91" s="302"/>
      <c r="M91" s="302"/>
      <c r="N91" s="302" t="s">
        <v>152</v>
      </c>
      <c r="O91" s="17"/>
    </row>
    <row r="92" spans="1:15" s="46" customFormat="1" ht="41.25" customHeight="1">
      <c r="A92" s="839" t="s">
        <v>421</v>
      </c>
      <c r="B92" s="840"/>
      <c r="C92" s="48" t="s">
        <v>96</v>
      </c>
      <c r="D92" s="78"/>
      <c r="E92" s="74"/>
      <c r="F92" s="74"/>
      <c r="G92" s="74"/>
      <c r="H92" s="75"/>
      <c r="I92" s="76"/>
      <c r="J92" s="75"/>
      <c r="K92" s="259">
        <f>SUM(K94:K99)</f>
        <v>308803.94999999995</v>
      </c>
      <c r="L92" s="76"/>
      <c r="M92" s="76"/>
      <c r="N92" s="76"/>
      <c r="O92" s="17"/>
    </row>
    <row r="93" spans="1:15" s="46" customFormat="1" ht="12.75" hidden="1">
      <c r="A93" s="298" t="s">
        <v>11</v>
      </c>
      <c r="B93" s="296"/>
      <c r="C93" s="296" t="s">
        <v>96</v>
      </c>
      <c r="D93" s="296" t="s">
        <v>157</v>
      </c>
      <c r="E93" s="296" t="s">
        <v>422</v>
      </c>
      <c r="F93" s="296" t="s">
        <v>202</v>
      </c>
      <c r="G93" s="296" t="s">
        <v>195</v>
      </c>
      <c r="H93" s="301">
        <f aca="true" t="shared" si="5" ref="H93:H99">K93</f>
        <v>0</v>
      </c>
      <c r="I93" s="302" t="s">
        <v>152</v>
      </c>
      <c r="J93" s="303"/>
      <c r="K93" s="307"/>
      <c r="L93" s="303"/>
      <c r="M93" s="301"/>
      <c r="N93" s="302" t="s">
        <v>152</v>
      </c>
      <c r="O93" s="17"/>
    </row>
    <row r="94" spans="1:15" s="46" customFormat="1" ht="12.75">
      <c r="A94" s="855" t="s">
        <v>12</v>
      </c>
      <c r="B94" s="22"/>
      <c r="C94" s="884" t="s">
        <v>96</v>
      </c>
      <c r="D94" s="22" t="s">
        <v>157</v>
      </c>
      <c r="E94" s="884" t="s">
        <v>422</v>
      </c>
      <c r="F94" s="884" t="s">
        <v>196</v>
      </c>
      <c r="G94" s="884" t="s">
        <v>195</v>
      </c>
      <c r="H94" s="19">
        <f t="shared" si="5"/>
        <v>190196.8</v>
      </c>
      <c r="I94" s="26" t="s">
        <v>152</v>
      </c>
      <c r="J94" s="26"/>
      <c r="K94" s="35">
        <f>175547+14650-0.2</f>
        <v>190196.8</v>
      </c>
      <c r="L94" s="302"/>
      <c r="M94" s="302"/>
      <c r="N94" s="302" t="s">
        <v>152</v>
      </c>
      <c r="O94" s="17"/>
    </row>
    <row r="95" spans="1:15" s="46" customFormat="1" ht="12.75">
      <c r="A95" s="950"/>
      <c r="B95" s="22"/>
      <c r="C95" s="885"/>
      <c r="D95" s="22" t="s">
        <v>423</v>
      </c>
      <c r="E95" s="885"/>
      <c r="F95" s="885"/>
      <c r="G95" s="885"/>
      <c r="H95" s="19">
        <f t="shared" si="5"/>
        <v>106746.25</v>
      </c>
      <c r="I95" s="26" t="s">
        <v>152</v>
      </c>
      <c r="J95" s="26"/>
      <c r="K95" s="35">
        <v>106746.25</v>
      </c>
      <c r="L95" s="302"/>
      <c r="M95" s="302"/>
      <c r="N95" s="302" t="s">
        <v>152</v>
      </c>
      <c r="O95" s="17"/>
    </row>
    <row r="96" spans="1:15" s="46" customFormat="1" ht="12.75">
      <c r="A96" s="856"/>
      <c r="B96" s="22"/>
      <c r="C96" s="886"/>
      <c r="D96" s="22" t="s">
        <v>348</v>
      </c>
      <c r="E96" s="886"/>
      <c r="F96" s="886"/>
      <c r="G96" s="886"/>
      <c r="H96" s="19">
        <f t="shared" si="5"/>
        <v>3123.1600000000003</v>
      </c>
      <c r="I96" s="26"/>
      <c r="J96" s="26"/>
      <c r="K96" s="35">
        <f>7116.8-3993.64</f>
        <v>3123.1600000000003</v>
      </c>
      <c r="L96" s="302"/>
      <c r="M96" s="302"/>
      <c r="N96" s="302"/>
      <c r="O96" s="17"/>
    </row>
    <row r="97" spans="1:15" s="46" customFormat="1" ht="25.5" hidden="1">
      <c r="A97" s="40" t="s">
        <v>424</v>
      </c>
      <c r="B97" s="22"/>
      <c r="C97" s="22" t="s">
        <v>96</v>
      </c>
      <c r="D97" s="22" t="s">
        <v>157</v>
      </c>
      <c r="E97" s="22" t="s">
        <v>422</v>
      </c>
      <c r="F97" s="22" t="s">
        <v>198</v>
      </c>
      <c r="G97" s="22" t="s">
        <v>195</v>
      </c>
      <c r="H97" s="19">
        <f>K97</f>
        <v>0</v>
      </c>
      <c r="I97" s="26" t="s">
        <v>152</v>
      </c>
      <c r="J97" s="26"/>
      <c r="K97" s="35"/>
      <c r="L97" s="302"/>
      <c r="M97" s="302"/>
      <c r="N97" s="302" t="s">
        <v>152</v>
      </c>
      <c r="O97" s="17"/>
    </row>
    <row r="98" spans="1:15" s="46" customFormat="1" ht="12.75">
      <c r="A98" s="855" t="s">
        <v>425</v>
      </c>
      <c r="B98" s="22"/>
      <c r="C98" s="884" t="s">
        <v>96</v>
      </c>
      <c r="D98" s="22" t="s">
        <v>157</v>
      </c>
      <c r="E98" s="884" t="s">
        <v>422</v>
      </c>
      <c r="F98" s="884" t="s">
        <v>199</v>
      </c>
      <c r="G98" s="884" t="s">
        <v>195</v>
      </c>
      <c r="H98" s="19">
        <f t="shared" si="5"/>
        <v>0.2</v>
      </c>
      <c r="I98" s="26" t="s">
        <v>152</v>
      </c>
      <c r="J98" s="26"/>
      <c r="K98" s="35">
        <v>0.2</v>
      </c>
      <c r="L98" s="302"/>
      <c r="M98" s="302"/>
      <c r="N98" s="302" t="s">
        <v>152</v>
      </c>
      <c r="O98" s="17"/>
    </row>
    <row r="99" spans="1:15" s="46" customFormat="1" ht="12.75">
      <c r="A99" s="856"/>
      <c r="B99" s="22"/>
      <c r="C99" s="886"/>
      <c r="D99" s="22" t="s">
        <v>348</v>
      </c>
      <c r="E99" s="886"/>
      <c r="F99" s="886"/>
      <c r="G99" s="886"/>
      <c r="H99" s="19">
        <f t="shared" si="5"/>
        <v>8737.539999999999</v>
      </c>
      <c r="I99" s="26" t="s">
        <v>152</v>
      </c>
      <c r="J99" s="26"/>
      <c r="K99" s="35">
        <f>4743.9+3993.64</f>
        <v>8737.539999999999</v>
      </c>
      <c r="L99" s="302"/>
      <c r="M99" s="302"/>
      <c r="N99" s="302" t="s">
        <v>152</v>
      </c>
      <c r="O99" s="17"/>
    </row>
    <row r="100" spans="1:15" s="46" customFormat="1" ht="15" customHeight="1">
      <c r="A100" s="839" t="s">
        <v>412</v>
      </c>
      <c r="B100" s="840"/>
      <c r="C100" s="48" t="s">
        <v>272</v>
      </c>
      <c r="D100" s="82"/>
      <c r="E100" s="12"/>
      <c r="F100" s="12"/>
      <c r="G100" s="12"/>
      <c r="H100" s="14"/>
      <c r="I100" s="55"/>
      <c r="J100" s="14"/>
      <c r="K100" s="259">
        <f>K101+K102</f>
        <v>350000</v>
      </c>
      <c r="L100" s="55"/>
      <c r="M100" s="55"/>
      <c r="N100" s="55"/>
      <c r="O100" s="17"/>
    </row>
    <row r="101" spans="1:15" s="46" customFormat="1" ht="15" customHeight="1">
      <c r="A101" s="40" t="s">
        <v>11</v>
      </c>
      <c r="B101" s="71"/>
      <c r="C101" s="72" t="s">
        <v>272</v>
      </c>
      <c r="D101" s="17" t="s">
        <v>268</v>
      </c>
      <c r="E101" s="22" t="s">
        <v>250</v>
      </c>
      <c r="F101" s="85">
        <v>225</v>
      </c>
      <c r="G101" s="22" t="s">
        <v>195</v>
      </c>
      <c r="H101" s="20" t="s">
        <v>152</v>
      </c>
      <c r="I101" s="26" t="s">
        <v>152</v>
      </c>
      <c r="J101" s="19"/>
      <c r="K101" s="35">
        <v>350000</v>
      </c>
      <c r="L101" s="26"/>
      <c r="M101" s="26"/>
      <c r="N101" s="26" t="s">
        <v>152</v>
      </c>
      <c r="O101" s="17"/>
    </row>
    <row r="102" spans="1:15" s="46" customFormat="1" ht="13.5" hidden="1">
      <c r="A102" s="86" t="s">
        <v>14</v>
      </c>
      <c r="B102" s="71"/>
      <c r="C102" s="72" t="s">
        <v>272</v>
      </c>
      <c r="D102" s="17" t="s">
        <v>268</v>
      </c>
      <c r="E102" s="22" t="s">
        <v>250</v>
      </c>
      <c r="F102" s="22" t="s">
        <v>198</v>
      </c>
      <c r="G102" s="22" t="s">
        <v>195</v>
      </c>
      <c r="H102" s="19"/>
      <c r="I102" s="26"/>
      <c r="J102" s="19"/>
      <c r="K102" s="35"/>
      <c r="L102" s="26"/>
      <c r="M102" s="26"/>
      <c r="N102" s="26"/>
      <c r="O102" s="17"/>
    </row>
    <row r="103" spans="1:15" s="46" customFormat="1" ht="15" customHeight="1" hidden="1">
      <c r="A103" s="839" t="s">
        <v>301</v>
      </c>
      <c r="B103" s="840"/>
      <c r="C103" s="48" t="s">
        <v>27</v>
      </c>
      <c r="D103" s="82"/>
      <c r="E103" s="12"/>
      <c r="F103" s="12"/>
      <c r="G103" s="12"/>
      <c r="H103" s="14"/>
      <c r="I103" s="55"/>
      <c r="J103" s="14"/>
      <c r="K103" s="257">
        <f>K104</f>
        <v>0</v>
      </c>
      <c r="L103" s="55"/>
      <c r="M103" s="55"/>
      <c r="N103" s="55"/>
      <c r="O103" s="17"/>
    </row>
    <row r="104" spans="1:15" s="46" customFormat="1" ht="15" customHeight="1" hidden="1">
      <c r="A104" s="40" t="s">
        <v>302</v>
      </c>
      <c r="B104" s="22"/>
      <c r="C104" s="22" t="s">
        <v>27</v>
      </c>
      <c r="D104" s="22" t="s">
        <v>157</v>
      </c>
      <c r="E104" s="22" t="s">
        <v>188</v>
      </c>
      <c r="F104" s="22" t="s">
        <v>196</v>
      </c>
      <c r="G104" s="22" t="s">
        <v>195</v>
      </c>
      <c r="H104" s="19"/>
      <c r="I104" s="26"/>
      <c r="J104" s="19"/>
      <c r="K104" s="35"/>
      <c r="L104" s="26"/>
      <c r="M104" s="26"/>
      <c r="N104" s="26"/>
      <c r="O104" s="17"/>
    </row>
    <row r="105" spans="1:15" s="46" customFormat="1" ht="29.25" customHeight="1">
      <c r="A105" s="839" t="s">
        <v>343</v>
      </c>
      <c r="B105" s="840"/>
      <c r="C105" s="48" t="s">
        <v>344</v>
      </c>
      <c r="D105" s="12"/>
      <c r="E105" s="12"/>
      <c r="F105" s="12"/>
      <c r="G105" s="12"/>
      <c r="H105" s="75">
        <f aca="true" t="shared" si="6" ref="H105:H111">K105</f>
        <v>12222222</v>
      </c>
      <c r="I105" s="76"/>
      <c r="J105" s="75"/>
      <c r="K105" s="75">
        <f>K106+K107</f>
        <v>12222222</v>
      </c>
      <c r="L105" s="55"/>
      <c r="M105" s="55"/>
      <c r="N105" s="55"/>
      <c r="O105" s="17"/>
    </row>
    <row r="106" spans="1:15" s="46" customFormat="1" ht="16.5" customHeight="1">
      <c r="A106" s="298" t="s">
        <v>347</v>
      </c>
      <c r="B106" s="306"/>
      <c r="C106" s="296" t="s">
        <v>344</v>
      </c>
      <c r="D106" s="296" t="s">
        <v>345</v>
      </c>
      <c r="E106" s="296" t="s">
        <v>188</v>
      </c>
      <c r="F106" s="296" t="s">
        <v>202</v>
      </c>
      <c r="G106" s="296" t="s">
        <v>346</v>
      </c>
      <c r="H106" s="301">
        <f t="shared" si="6"/>
        <v>11000000</v>
      </c>
      <c r="I106" s="302" t="s">
        <v>152</v>
      </c>
      <c r="J106" s="301"/>
      <c r="K106" s="307">
        <v>11000000</v>
      </c>
      <c r="L106" s="302"/>
      <c r="M106" s="302"/>
      <c r="N106" s="302" t="s">
        <v>152</v>
      </c>
      <c r="O106" s="17"/>
    </row>
    <row r="107" spans="1:15" s="46" customFormat="1" ht="16.5" customHeight="1">
      <c r="A107" s="298" t="s">
        <v>347</v>
      </c>
      <c r="B107" s="308"/>
      <c r="C107" s="296" t="s">
        <v>344</v>
      </c>
      <c r="D107" s="296" t="s">
        <v>348</v>
      </c>
      <c r="E107" s="296" t="s">
        <v>188</v>
      </c>
      <c r="F107" s="296" t="s">
        <v>202</v>
      </c>
      <c r="G107" s="296" t="s">
        <v>346</v>
      </c>
      <c r="H107" s="301">
        <f t="shared" si="6"/>
        <v>1222222</v>
      </c>
      <c r="I107" s="302" t="s">
        <v>152</v>
      </c>
      <c r="J107" s="301"/>
      <c r="K107" s="307">
        <f>230000+992222</f>
        <v>1222222</v>
      </c>
      <c r="L107" s="302"/>
      <c r="M107" s="302"/>
      <c r="N107" s="302" t="s">
        <v>152</v>
      </c>
      <c r="O107" s="17"/>
    </row>
    <row r="108" spans="1:15" s="46" customFormat="1" ht="16.5" customHeight="1">
      <c r="A108" s="69" t="s">
        <v>426</v>
      </c>
      <c r="B108" s="68"/>
      <c r="C108" s="48" t="s">
        <v>378</v>
      </c>
      <c r="D108" s="12"/>
      <c r="E108" s="12"/>
      <c r="F108" s="12"/>
      <c r="G108" s="12"/>
      <c r="H108" s="75">
        <f t="shared" si="6"/>
        <v>120000</v>
      </c>
      <c r="I108" s="55" t="s">
        <v>152</v>
      </c>
      <c r="J108" s="14"/>
      <c r="K108" s="259">
        <f>K109</f>
        <v>120000</v>
      </c>
      <c r="L108" s="55"/>
      <c r="M108" s="55"/>
      <c r="N108" s="55" t="s">
        <v>152</v>
      </c>
      <c r="O108" s="17"/>
    </row>
    <row r="109" spans="1:15" s="46" customFormat="1" ht="65.25" customHeight="1">
      <c r="A109" s="398" t="s">
        <v>477</v>
      </c>
      <c r="B109" s="306"/>
      <c r="C109" s="296" t="s">
        <v>378</v>
      </c>
      <c r="D109" s="296" t="s">
        <v>157</v>
      </c>
      <c r="E109" s="296" t="s">
        <v>188</v>
      </c>
      <c r="F109" s="296" t="s">
        <v>384</v>
      </c>
      <c r="G109" s="296" t="s">
        <v>204</v>
      </c>
      <c r="H109" s="301">
        <f t="shared" si="6"/>
        <v>120000</v>
      </c>
      <c r="I109" s="302" t="s">
        <v>152</v>
      </c>
      <c r="J109" s="301"/>
      <c r="K109" s="405">
        <f>30000+60000+30000</f>
        <v>120000</v>
      </c>
      <c r="L109" s="302"/>
      <c r="M109" s="302"/>
      <c r="N109" s="302" t="s">
        <v>152</v>
      </c>
      <c r="O109" s="17"/>
    </row>
    <row r="110" spans="1:15" s="46" customFormat="1" ht="12.75">
      <c r="A110" s="391" t="s">
        <v>473</v>
      </c>
      <c r="B110" s="283"/>
      <c r="C110" s="74" t="s">
        <v>27</v>
      </c>
      <c r="D110" s="74"/>
      <c r="E110" s="74"/>
      <c r="F110" s="74"/>
      <c r="G110" s="74"/>
      <c r="H110" s="238">
        <f t="shared" si="6"/>
        <v>150850</v>
      </c>
      <c r="I110" s="76"/>
      <c r="J110" s="238"/>
      <c r="K110" s="75">
        <f>K111</f>
        <v>150850</v>
      </c>
      <c r="L110" s="76"/>
      <c r="M110" s="76"/>
      <c r="N110" s="76"/>
      <c r="O110" s="17"/>
    </row>
    <row r="111" spans="1:15" s="46" customFormat="1" ht="12.75">
      <c r="A111" s="392" t="s">
        <v>474</v>
      </c>
      <c r="B111" s="272"/>
      <c r="C111" s="22" t="s">
        <v>27</v>
      </c>
      <c r="D111" s="22" t="s">
        <v>475</v>
      </c>
      <c r="E111" s="22" t="s">
        <v>250</v>
      </c>
      <c r="F111" s="22" t="s">
        <v>196</v>
      </c>
      <c r="G111" s="22" t="s">
        <v>195</v>
      </c>
      <c r="H111" s="20">
        <f t="shared" si="6"/>
        <v>150850</v>
      </c>
      <c r="I111" s="26"/>
      <c r="J111" s="20"/>
      <c r="K111" s="19">
        <v>150850</v>
      </c>
      <c r="L111" s="26"/>
      <c r="M111" s="26"/>
      <c r="N111" s="26"/>
      <c r="O111" s="17"/>
    </row>
    <row r="112" spans="1:15" s="46" customFormat="1" ht="12.75">
      <c r="A112" s="409" t="s">
        <v>516</v>
      </c>
      <c r="B112" s="283"/>
      <c r="C112" s="410" t="s">
        <v>515</v>
      </c>
      <c r="D112" s="236"/>
      <c r="E112" s="236"/>
      <c r="F112" s="236"/>
      <c r="G112" s="236"/>
      <c r="H112" s="75">
        <f>K112</f>
        <v>11000</v>
      </c>
      <c r="I112" s="76"/>
      <c r="J112" s="75"/>
      <c r="K112" s="238">
        <f>K113</f>
        <v>11000</v>
      </c>
      <c r="L112" s="76"/>
      <c r="M112" s="76"/>
      <c r="N112" s="76"/>
      <c r="O112" s="17"/>
    </row>
    <row r="113" spans="1:15" s="46" customFormat="1" ht="12.75">
      <c r="A113" s="40" t="s">
        <v>474</v>
      </c>
      <c r="B113" s="272"/>
      <c r="C113" s="22" t="s">
        <v>515</v>
      </c>
      <c r="D113" s="22" t="s">
        <v>157</v>
      </c>
      <c r="E113" s="22" t="s">
        <v>517</v>
      </c>
      <c r="F113" s="22" t="s">
        <v>196</v>
      </c>
      <c r="G113" s="22" t="s">
        <v>195</v>
      </c>
      <c r="H113" s="19">
        <f>K113</f>
        <v>11000</v>
      </c>
      <c r="I113" s="26"/>
      <c r="J113" s="19"/>
      <c r="K113" s="20">
        <v>11000</v>
      </c>
      <c r="L113" s="26"/>
      <c r="M113" s="26"/>
      <c r="N113" s="26"/>
      <c r="O113" s="17"/>
    </row>
    <row r="114" spans="1:15" s="46" customFormat="1" ht="29.25" customHeight="1">
      <c r="A114" s="839" t="s">
        <v>428</v>
      </c>
      <c r="B114" s="843"/>
      <c r="C114" s="48" t="s">
        <v>156</v>
      </c>
      <c r="D114" s="12"/>
      <c r="E114" s="12"/>
      <c r="F114" s="12"/>
      <c r="G114" s="12"/>
      <c r="H114" s="75">
        <f>N114</f>
        <v>342400</v>
      </c>
      <c r="I114" s="76"/>
      <c r="J114" s="76"/>
      <c r="K114" s="76"/>
      <c r="L114" s="76"/>
      <c r="M114" s="76"/>
      <c r="N114" s="75">
        <f>SUM(N115:N122)</f>
        <v>342400</v>
      </c>
      <c r="O114" s="17"/>
    </row>
    <row r="115" spans="1:15" s="46" customFormat="1" ht="13.5" customHeight="1">
      <c r="A115" s="83" t="s">
        <v>8</v>
      </c>
      <c r="B115" s="21"/>
      <c r="C115" s="22" t="s">
        <v>156</v>
      </c>
      <c r="D115" s="22" t="s">
        <v>157</v>
      </c>
      <c r="E115" s="22" t="s">
        <v>188</v>
      </c>
      <c r="F115" s="22" t="s">
        <v>209</v>
      </c>
      <c r="G115" s="22" t="s">
        <v>195</v>
      </c>
      <c r="H115" s="19">
        <f aca="true" t="shared" si="7" ref="H115:H121">N115</f>
        <v>50000</v>
      </c>
      <c r="I115" s="26" t="s">
        <v>152</v>
      </c>
      <c r="J115" s="26" t="s">
        <v>152</v>
      </c>
      <c r="K115" s="26" t="s">
        <v>152</v>
      </c>
      <c r="L115" s="26" t="s">
        <v>152</v>
      </c>
      <c r="M115" s="26"/>
      <c r="N115" s="242">
        <v>50000</v>
      </c>
      <c r="O115" s="17"/>
    </row>
    <row r="116" spans="1:15" s="46" customFormat="1" ht="13.5" customHeight="1">
      <c r="A116" s="40" t="s">
        <v>11</v>
      </c>
      <c r="B116" s="22"/>
      <c r="C116" s="22" t="s">
        <v>156</v>
      </c>
      <c r="D116" s="22" t="s">
        <v>157</v>
      </c>
      <c r="E116" s="22" t="s">
        <v>188</v>
      </c>
      <c r="F116" s="22" t="s">
        <v>202</v>
      </c>
      <c r="G116" s="22" t="s">
        <v>195</v>
      </c>
      <c r="H116" s="19">
        <f t="shared" si="7"/>
        <v>1600</v>
      </c>
      <c r="I116" s="26" t="s">
        <v>152</v>
      </c>
      <c r="J116" s="26" t="s">
        <v>152</v>
      </c>
      <c r="K116" s="26" t="s">
        <v>152</v>
      </c>
      <c r="L116" s="26" t="s">
        <v>152</v>
      </c>
      <c r="M116" s="26"/>
      <c r="N116" s="242">
        <v>1600</v>
      </c>
      <c r="O116" s="17"/>
    </row>
    <row r="117" spans="1:15" s="46" customFormat="1" ht="13.5" customHeight="1">
      <c r="A117" s="298" t="s">
        <v>11</v>
      </c>
      <c r="B117" s="296"/>
      <c r="C117" s="296" t="s">
        <v>156</v>
      </c>
      <c r="D117" s="296" t="s">
        <v>157</v>
      </c>
      <c r="E117" s="296" t="s">
        <v>422</v>
      </c>
      <c r="F117" s="296" t="s">
        <v>202</v>
      </c>
      <c r="G117" s="296" t="s">
        <v>195</v>
      </c>
      <c r="H117" s="301">
        <f>N117</f>
        <v>4253</v>
      </c>
      <c r="I117" s="302" t="s">
        <v>152</v>
      </c>
      <c r="J117" s="302" t="s">
        <v>152</v>
      </c>
      <c r="K117" s="26" t="s">
        <v>152</v>
      </c>
      <c r="L117" s="302" t="s">
        <v>152</v>
      </c>
      <c r="M117" s="302" t="s">
        <v>152</v>
      </c>
      <c r="N117" s="19">
        <v>4253</v>
      </c>
      <c r="O117" s="17"/>
    </row>
    <row r="118" spans="1:15" s="46" customFormat="1" ht="13.5" customHeight="1">
      <c r="A118" s="40" t="s">
        <v>12</v>
      </c>
      <c r="B118" s="22"/>
      <c r="C118" s="22" t="s">
        <v>156</v>
      </c>
      <c r="D118" s="22" t="s">
        <v>157</v>
      </c>
      <c r="E118" s="22" t="s">
        <v>188</v>
      </c>
      <c r="F118" s="22" t="s">
        <v>196</v>
      </c>
      <c r="G118" s="22" t="s">
        <v>195</v>
      </c>
      <c r="H118" s="19">
        <f t="shared" si="7"/>
        <v>40000</v>
      </c>
      <c r="I118" s="26" t="s">
        <v>152</v>
      </c>
      <c r="J118" s="26"/>
      <c r="K118" s="26" t="s">
        <v>152</v>
      </c>
      <c r="L118" s="26" t="s">
        <v>152</v>
      </c>
      <c r="M118" s="26"/>
      <c r="N118" s="241">
        <v>40000</v>
      </c>
      <c r="O118" s="17"/>
    </row>
    <row r="119" spans="1:15" s="46" customFormat="1" ht="13.5" customHeight="1">
      <c r="A119" s="298" t="s">
        <v>12</v>
      </c>
      <c r="B119" s="296"/>
      <c r="C119" s="296" t="s">
        <v>156</v>
      </c>
      <c r="D119" s="296" t="s">
        <v>157</v>
      </c>
      <c r="E119" s="296" t="s">
        <v>422</v>
      </c>
      <c r="F119" s="296" t="s">
        <v>196</v>
      </c>
      <c r="G119" s="296" t="s">
        <v>195</v>
      </c>
      <c r="H119" s="301">
        <f>N119</f>
        <v>18067</v>
      </c>
      <c r="I119" s="302" t="s">
        <v>152</v>
      </c>
      <c r="J119" s="302" t="s">
        <v>152</v>
      </c>
      <c r="K119" s="26" t="s">
        <v>152</v>
      </c>
      <c r="L119" s="302" t="s">
        <v>152</v>
      </c>
      <c r="M119" s="302" t="s">
        <v>152</v>
      </c>
      <c r="N119" s="19">
        <v>18067</v>
      </c>
      <c r="O119" s="17"/>
    </row>
    <row r="120" spans="1:15" s="46" customFormat="1" ht="13.5" customHeight="1">
      <c r="A120" s="40" t="s">
        <v>14</v>
      </c>
      <c r="B120" s="22"/>
      <c r="C120" s="22" t="s">
        <v>156</v>
      </c>
      <c r="D120" s="22" t="s">
        <v>157</v>
      </c>
      <c r="E120" s="22" t="s">
        <v>188</v>
      </c>
      <c r="F120" s="22" t="s">
        <v>198</v>
      </c>
      <c r="G120" s="22" t="s">
        <v>195</v>
      </c>
      <c r="H120" s="19">
        <f t="shared" si="7"/>
        <v>150000</v>
      </c>
      <c r="I120" s="26" t="s">
        <v>152</v>
      </c>
      <c r="J120" s="26" t="s">
        <v>152</v>
      </c>
      <c r="K120" s="26" t="s">
        <v>152</v>
      </c>
      <c r="L120" s="26" t="s">
        <v>152</v>
      </c>
      <c r="M120" s="26"/>
      <c r="N120" s="242">
        <v>150000</v>
      </c>
      <c r="O120" s="17"/>
    </row>
    <row r="121" spans="1:15" s="46" customFormat="1" ht="13.5" customHeight="1">
      <c r="A121" s="40" t="s">
        <v>340</v>
      </c>
      <c r="B121" s="22"/>
      <c r="C121" s="22" t="s">
        <v>156</v>
      </c>
      <c r="D121" s="22" t="s">
        <v>157</v>
      </c>
      <c r="E121" s="22" t="s">
        <v>188</v>
      </c>
      <c r="F121" s="22" t="s">
        <v>199</v>
      </c>
      <c r="G121" s="22" t="s">
        <v>195</v>
      </c>
      <c r="H121" s="19">
        <f t="shared" si="7"/>
        <v>68400</v>
      </c>
      <c r="I121" s="26" t="s">
        <v>152</v>
      </c>
      <c r="J121" s="26"/>
      <c r="K121" s="26" t="s">
        <v>152</v>
      </c>
      <c r="L121" s="26" t="s">
        <v>152</v>
      </c>
      <c r="M121" s="26"/>
      <c r="N121" s="241">
        <v>68400</v>
      </c>
      <c r="O121" s="17"/>
    </row>
    <row r="122" spans="1:15" s="46" customFormat="1" ht="13.5" customHeight="1">
      <c r="A122" s="305" t="s">
        <v>425</v>
      </c>
      <c r="B122" s="305"/>
      <c r="C122" s="296" t="s">
        <v>156</v>
      </c>
      <c r="D122" s="296" t="s">
        <v>157</v>
      </c>
      <c r="E122" s="296" t="s">
        <v>422</v>
      </c>
      <c r="F122" s="296" t="s">
        <v>199</v>
      </c>
      <c r="G122" s="296" t="s">
        <v>195</v>
      </c>
      <c r="H122" s="301">
        <f>N122</f>
        <v>10080</v>
      </c>
      <c r="I122" s="302" t="s">
        <v>152</v>
      </c>
      <c r="J122" s="315"/>
      <c r="K122" s="26" t="s">
        <v>152</v>
      </c>
      <c r="L122" s="315"/>
      <c r="M122" s="315"/>
      <c r="N122" s="19">
        <v>10080</v>
      </c>
      <c r="O122" s="17"/>
    </row>
    <row r="123" spans="1:15" s="46" customFormat="1" ht="24.75">
      <c r="A123" s="56" t="s">
        <v>210</v>
      </c>
      <c r="B123" s="57" t="s">
        <v>211</v>
      </c>
      <c r="C123" s="58" t="s">
        <v>152</v>
      </c>
      <c r="D123" s="58" t="s">
        <v>152</v>
      </c>
      <c r="E123" s="58" t="s">
        <v>152</v>
      </c>
      <c r="F123" s="58" t="s">
        <v>152</v>
      </c>
      <c r="G123" s="58" t="s">
        <v>152</v>
      </c>
      <c r="H123" s="44">
        <f>I123+N123+K123</f>
        <v>16906982</v>
      </c>
      <c r="I123" s="44">
        <f>I50+I53+I74+I75+I51</f>
        <v>16786982</v>
      </c>
      <c r="J123" s="44"/>
      <c r="K123" s="44">
        <f>K109</f>
        <v>120000</v>
      </c>
      <c r="L123" s="59" t="s">
        <v>152</v>
      </c>
      <c r="M123" s="59" t="s">
        <v>152</v>
      </c>
      <c r="N123" s="44"/>
      <c r="O123" s="17" t="s">
        <v>152</v>
      </c>
    </row>
    <row r="124" spans="1:15" s="46" customFormat="1" ht="24.75">
      <c r="A124" s="56" t="s">
        <v>212</v>
      </c>
      <c r="B124" s="57" t="s">
        <v>213</v>
      </c>
      <c r="C124" s="58" t="s">
        <v>152</v>
      </c>
      <c r="D124" s="58" t="s">
        <v>152</v>
      </c>
      <c r="E124" s="58" t="s">
        <v>152</v>
      </c>
      <c r="F124" s="58" t="s">
        <v>152</v>
      </c>
      <c r="G124" s="58" t="s">
        <v>152</v>
      </c>
      <c r="H124" s="44">
        <f>H126+H125</f>
        <v>19190654.95</v>
      </c>
      <c r="I124" s="44">
        <f>I126+I125</f>
        <v>4519079</v>
      </c>
      <c r="J124" s="44">
        <f>J126+J125</f>
        <v>0</v>
      </c>
      <c r="K124" s="44">
        <f>K126+K125</f>
        <v>14329175.95</v>
      </c>
      <c r="L124" s="59"/>
      <c r="M124" s="59"/>
      <c r="N124" s="44">
        <f>N126+N125</f>
        <v>342400</v>
      </c>
      <c r="O124" s="17"/>
    </row>
    <row r="125" spans="1:15" s="46" customFormat="1" ht="24" customHeight="1">
      <c r="A125" s="56" t="s">
        <v>214</v>
      </c>
      <c r="B125" s="57" t="s">
        <v>215</v>
      </c>
      <c r="C125" s="58" t="s">
        <v>152</v>
      </c>
      <c r="D125" s="58" t="s">
        <v>152</v>
      </c>
      <c r="E125" s="58" t="s">
        <v>152</v>
      </c>
      <c r="F125" s="58" t="s">
        <v>152</v>
      </c>
      <c r="G125" s="58" t="s">
        <v>152</v>
      </c>
      <c r="H125" s="44">
        <f>I125+N125+K125</f>
        <v>0</v>
      </c>
      <c r="I125" s="44"/>
      <c r="J125" s="44"/>
      <c r="K125" s="44">
        <v>0</v>
      </c>
      <c r="L125" s="59"/>
      <c r="M125" s="59"/>
      <c r="N125" s="44">
        <v>0</v>
      </c>
      <c r="O125" s="17"/>
    </row>
    <row r="126" spans="1:15" s="46" customFormat="1" ht="12.75" customHeight="1">
      <c r="A126" s="56" t="s">
        <v>216</v>
      </c>
      <c r="B126" s="57" t="s">
        <v>217</v>
      </c>
      <c r="C126" s="58" t="s">
        <v>152</v>
      </c>
      <c r="D126" s="58" t="s">
        <v>152</v>
      </c>
      <c r="E126" s="58" t="s">
        <v>152</v>
      </c>
      <c r="F126" s="58" t="s">
        <v>152</v>
      </c>
      <c r="G126" s="58" t="s">
        <v>152</v>
      </c>
      <c r="H126" s="44">
        <f>I126+N126+K126</f>
        <v>19190654.95</v>
      </c>
      <c r="I126" s="44">
        <f>I55+I60+I61+I62+I63+I65+I66+I67+I69+I70+I71+I72+I73+I77</f>
        <v>4519079</v>
      </c>
      <c r="J126" s="44"/>
      <c r="K126" s="44">
        <f>K81+K85+K106+K107+K94+K95+K96+K99+K101+K88+K89+K90+K91+K87+K111+K113+K98</f>
        <v>14329175.95</v>
      </c>
      <c r="L126" s="59" t="s">
        <v>152</v>
      </c>
      <c r="M126" s="59" t="s">
        <v>152</v>
      </c>
      <c r="N126" s="44">
        <f>N115+N116+N118+N120+N121+N117+N119+N122</f>
        <v>342400</v>
      </c>
      <c r="O126" s="17" t="s">
        <v>152</v>
      </c>
    </row>
    <row r="127" spans="1:15" s="46" customFormat="1" ht="13.5" hidden="1">
      <c r="A127" s="21" t="s">
        <v>218</v>
      </c>
      <c r="B127" s="22" t="s">
        <v>219</v>
      </c>
      <c r="C127" s="60" t="s">
        <v>152</v>
      </c>
      <c r="D127" s="60" t="s">
        <v>152</v>
      </c>
      <c r="E127" s="60" t="s">
        <v>152</v>
      </c>
      <c r="F127" s="60" t="s">
        <v>152</v>
      </c>
      <c r="G127" s="60" t="s">
        <v>152</v>
      </c>
      <c r="H127" s="19">
        <f>I127+N127</f>
        <v>0</v>
      </c>
      <c r="I127" s="19">
        <v>0</v>
      </c>
      <c r="J127" s="19"/>
      <c r="K127" s="19"/>
      <c r="L127" s="26" t="s">
        <v>152</v>
      </c>
      <c r="M127" s="26" t="s">
        <v>152</v>
      </c>
      <c r="N127" s="19">
        <v>0</v>
      </c>
      <c r="O127" s="17" t="s">
        <v>152</v>
      </c>
    </row>
    <row r="128" spans="1:15" s="46" customFormat="1" ht="13.5" hidden="1">
      <c r="A128" s="38" t="s">
        <v>220</v>
      </c>
      <c r="B128" s="22" t="s">
        <v>198</v>
      </c>
      <c r="C128" s="60" t="s">
        <v>152</v>
      </c>
      <c r="D128" s="60" t="s">
        <v>152</v>
      </c>
      <c r="E128" s="60" t="s">
        <v>152</v>
      </c>
      <c r="F128" s="60" t="s">
        <v>152</v>
      </c>
      <c r="G128" s="60" t="s">
        <v>152</v>
      </c>
      <c r="H128" s="19">
        <v>0</v>
      </c>
      <c r="I128" s="19">
        <v>0</v>
      </c>
      <c r="J128" s="19"/>
      <c r="K128" s="19"/>
      <c r="L128" s="26" t="s">
        <v>152</v>
      </c>
      <c r="M128" s="26" t="s">
        <v>152</v>
      </c>
      <c r="N128" s="19">
        <v>0</v>
      </c>
      <c r="O128" s="17" t="s">
        <v>152</v>
      </c>
    </row>
    <row r="129" spans="1:15" s="46" customFormat="1" ht="13.5" hidden="1">
      <c r="A129" s="38" t="s">
        <v>221</v>
      </c>
      <c r="B129" s="22" t="s">
        <v>222</v>
      </c>
      <c r="C129" s="60" t="s">
        <v>152</v>
      </c>
      <c r="D129" s="60" t="s">
        <v>152</v>
      </c>
      <c r="E129" s="60" t="s">
        <v>152</v>
      </c>
      <c r="F129" s="60" t="s">
        <v>152</v>
      </c>
      <c r="G129" s="60" t="s">
        <v>152</v>
      </c>
      <c r="H129" s="19">
        <v>0</v>
      </c>
      <c r="I129" s="19">
        <v>0</v>
      </c>
      <c r="J129" s="19"/>
      <c r="K129" s="19"/>
      <c r="L129" s="26" t="s">
        <v>152</v>
      </c>
      <c r="M129" s="26" t="s">
        <v>152</v>
      </c>
      <c r="N129" s="19">
        <v>0</v>
      </c>
      <c r="O129" s="17" t="s">
        <v>152</v>
      </c>
    </row>
    <row r="130" spans="1:15" s="46" customFormat="1" ht="13.5" hidden="1">
      <c r="A130" s="38" t="s">
        <v>223</v>
      </c>
      <c r="B130" s="22" t="s">
        <v>224</v>
      </c>
      <c r="C130" s="60" t="s">
        <v>152</v>
      </c>
      <c r="D130" s="60" t="s">
        <v>152</v>
      </c>
      <c r="E130" s="60" t="s">
        <v>152</v>
      </c>
      <c r="F130" s="60" t="s">
        <v>152</v>
      </c>
      <c r="G130" s="60" t="s">
        <v>152</v>
      </c>
      <c r="H130" s="19">
        <v>0</v>
      </c>
      <c r="I130" s="19">
        <v>0</v>
      </c>
      <c r="J130" s="19"/>
      <c r="K130" s="19"/>
      <c r="L130" s="26" t="s">
        <v>152</v>
      </c>
      <c r="M130" s="26" t="s">
        <v>152</v>
      </c>
      <c r="N130" s="19">
        <v>0</v>
      </c>
      <c r="O130" s="17" t="s">
        <v>152</v>
      </c>
    </row>
    <row r="131" spans="1:15" s="46" customFormat="1" ht="13.5" hidden="1">
      <c r="A131" s="38" t="s">
        <v>225</v>
      </c>
      <c r="B131" s="22" t="s">
        <v>226</v>
      </c>
      <c r="C131" s="60" t="s">
        <v>152</v>
      </c>
      <c r="D131" s="60" t="s">
        <v>152</v>
      </c>
      <c r="E131" s="60" t="s">
        <v>152</v>
      </c>
      <c r="F131" s="60" t="s">
        <v>152</v>
      </c>
      <c r="G131" s="60" t="s">
        <v>152</v>
      </c>
      <c r="H131" s="19">
        <v>0</v>
      </c>
      <c r="I131" s="19">
        <v>0</v>
      </c>
      <c r="J131" s="19"/>
      <c r="K131" s="19"/>
      <c r="L131" s="26" t="s">
        <v>152</v>
      </c>
      <c r="M131" s="26" t="s">
        <v>152</v>
      </c>
      <c r="N131" s="19">
        <v>0</v>
      </c>
      <c r="O131" s="17" t="s">
        <v>152</v>
      </c>
    </row>
    <row r="132" spans="1:15" s="46" customFormat="1" ht="13.5" hidden="1">
      <c r="A132" s="38" t="s">
        <v>227</v>
      </c>
      <c r="B132" s="22" t="s">
        <v>228</v>
      </c>
      <c r="C132" s="60" t="s">
        <v>152</v>
      </c>
      <c r="D132" s="60" t="s">
        <v>152</v>
      </c>
      <c r="E132" s="60" t="s">
        <v>152</v>
      </c>
      <c r="F132" s="60" t="s">
        <v>152</v>
      </c>
      <c r="G132" s="60" t="s">
        <v>152</v>
      </c>
      <c r="H132" s="19">
        <v>0</v>
      </c>
      <c r="I132" s="19">
        <v>0</v>
      </c>
      <c r="J132" s="19"/>
      <c r="K132" s="19"/>
      <c r="L132" s="26" t="s">
        <v>152</v>
      </c>
      <c r="M132" s="26" t="s">
        <v>152</v>
      </c>
      <c r="N132" s="19">
        <v>0</v>
      </c>
      <c r="O132" s="17" t="s">
        <v>152</v>
      </c>
    </row>
    <row r="133" spans="1:15" s="46" customFormat="1" ht="13.5" hidden="1">
      <c r="A133" s="90" t="s">
        <v>218</v>
      </c>
      <c r="B133" s="91" t="s">
        <v>219</v>
      </c>
      <c r="C133" s="92" t="s">
        <v>296</v>
      </c>
      <c r="D133" s="91" t="s">
        <v>157</v>
      </c>
      <c r="E133" s="92" t="s">
        <v>297</v>
      </c>
      <c r="F133" s="92" t="s">
        <v>297</v>
      </c>
      <c r="G133" s="92" t="s">
        <v>298</v>
      </c>
      <c r="H133" s="96"/>
      <c r="I133" s="93"/>
      <c r="J133" s="93"/>
      <c r="K133" s="93"/>
      <c r="L133" s="94"/>
      <c r="M133" s="94"/>
      <c r="N133" s="93"/>
      <c r="O133" s="17"/>
    </row>
    <row r="134" spans="1:15" s="46" customFormat="1" ht="13.5" hidden="1">
      <c r="A134" s="95" t="s">
        <v>223</v>
      </c>
      <c r="B134" s="91" t="s">
        <v>224</v>
      </c>
      <c r="C134" s="92" t="s">
        <v>296</v>
      </c>
      <c r="D134" s="91" t="s">
        <v>157</v>
      </c>
      <c r="E134" s="92" t="s">
        <v>297</v>
      </c>
      <c r="F134" s="92" t="s">
        <v>297</v>
      </c>
      <c r="G134" s="92" t="s">
        <v>299</v>
      </c>
      <c r="H134" s="96"/>
      <c r="I134" s="93"/>
      <c r="J134" s="93"/>
      <c r="K134" s="93"/>
      <c r="L134" s="94"/>
      <c r="M134" s="94"/>
      <c r="N134" s="93"/>
      <c r="O134" s="17"/>
    </row>
    <row r="135" spans="1:15" s="46" customFormat="1" ht="13.5">
      <c r="A135" s="61" t="s">
        <v>229</v>
      </c>
      <c r="B135" s="62" t="s">
        <v>230</v>
      </c>
      <c r="C135" s="63" t="s">
        <v>152</v>
      </c>
      <c r="D135" s="63" t="s">
        <v>152</v>
      </c>
      <c r="E135" s="63" t="s">
        <v>152</v>
      </c>
      <c r="F135" s="63" t="s">
        <v>152</v>
      </c>
      <c r="G135" s="63" t="s">
        <v>152</v>
      </c>
      <c r="H135" s="64">
        <f>I135+K135+N135</f>
        <v>0</v>
      </c>
      <c r="I135" s="64">
        <v>0</v>
      </c>
      <c r="J135" s="64"/>
      <c r="K135" s="64"/>
      <c r="L135" s="65" t="s">
        <v>152</v>
      </c>
      <c r="M135" s="65" t="s">
        <v>152</v>
      </c>
      <c r="N135" s="64"/>
      <c r="O135" s="17" t="s">
        <v>152</v>
      </c>
    </row>
    <row r="136" spans="1:15" s="46" customFormat="1" ht="13.5">
      <c r="A136" s="38" t="s">
        <v>231</v>
      </c>
      <c r="B136" s="22" t="s">
        <v>232</v>
      </c>
      <c r="C136" s="60" t="s">
        <v>152</v>
      </c>
      <c r="D136" s="60" t="s">
        <v>152</v>
      </c>
      <c r="E136" s="60" t="s">
        <v>152</v>
      </c>
      <c r="F136" s="60" t="s">
        <v>152</v>
      </c>
      <c r="G136" s="60" t="s">
        <v>152</v>
      </c>
      <c r="H136" s="19">
        <v>0</v>
      </c>
      <c r="I136" s="19">
        <v>0</v>
      </c>
      <c r="J136" s="19"/>
      <c r="K136" s="19"/>
      <c r="L136" s="26" t="s">
        <v>152</v>
      </c>
      <c r="M136" s="26" t="s">
        <v>152</v>
      </c>
      <c r="N136" s="19">
        <v>0</v>
      </c>
      <c r="O136" s="17" t="s">
        <v>152</v>
      </c>
    </row>
    <row r="137" s="4" customFormat="1" ht="12.75"/>
    <row r="138" s="4" customFormat="1" ht="13.5">
      <c r="A138" s="66" t="s">
        <v>233</v>
      </c>
    </row>
    <row r="139" s="4" customFormat="1" ht="13.5">
      <c r="A139" s="66"/>
    </row>
    <row r="140" s="4" customFormat="1" ht="19.5" customHeight="1">
      <c r="A140" s="66" t="s">
        <v>21</v>
      </c>
    </row>
    <row r="141" s="4" customFormat="1" ht="13.5">
      <c r="A141" s="66" t="s">
        <v>234</v>
      </c>
    </row>
    <row r="142" s="4" customFormat="1" ht="13.5">
      <c r="A142" s="66"/>
    </row>
    <row r="143" s="4" customFormat="1" ht="13.5" customHeight="1">
      <c r="A143" s="406"/>
    </row>
    <row r="144" s="4" customFormat="1" ht="13.5" customHeight="1">
      <c r="A144" s="406"/>
    </row>
    <row r="145" s="4" customFormat="1" ht="12.75" customHeight="1">
      <c r="A145" s="406"/>
    </row>
    <row r="146" s="4" customFormat="1" ht="12.75" customHeight="1">
      <c r="A146" s="406"/>
    </row>
    <row r="147" s="4" customFormat="1" ht="12.75" customHeight="1">
      <c r="A147" s="406"/>
    </row>
    <row r="148" s="4" customFormat="1" ht="12.75" customHeight="1">
      <c r="A148" s="406"/>
    </row>
    <row r="149" s="4" customFormat="1" ht="12.75" customHeight="1">
      <c r="A149" s="406"/>
    </row>
    <row r="150" s="4" customFormat="1" ht="12.75" customHeight="1">
      <c r="A150" s="406"/>
    </row>
    <row r="151" s="4" customFormat="1" ht="12.75" customHeight="1">
      <c r="A151" s="406"/>
    </row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</sheetData>
  <sheetProtection/>
  <mergeCells count="79">
    <mergeCell ref="A1:O1"/>
    <mergeCell ref="B2:M2"/>
    <mergeCell ref="N2:O2"/>
    <mergeCell ref="A4:A6"/>
    <mergeCell ref="B4:B6"/>
    <mergeCell ref="C4:C6"/>
    <mergeCell ref="D4:D6"/>
    <mergeCell ref="E4:E6"/>
    <mergeCell ref="F4:F6"/>
    <mergeCell ref="G4:G6"/>
    <mergeCell ref="F18:F22"/>
    <mergeCell ref="B10:B14"/>
    <mergeCell ref="C11:C13"/>
    <mergeCell ref="E11:E13"/>
    <mergeCell ref="F11:F13"/>
    <mergeCell ref="H4:O4"/>
    <mergeCell ref="H5:H6"/>
    <mergeCell ref="I5:O5"/>
    <mergeCell ref="N6:O6"/>
    <mergeCell ref="C39:C40"/>
    <mergeCell ref="J15:J16"/>
    <mergeCell ref="A16:A17"/>
    <mergeCell ref="C16:C17"/>
    <mergeCell ref="E16:E17"/>
    <mergeCell ref="F16:F17"/>
    <mergeCell ref="G16:G17"/>
    <mergeCell ref="B15:B22"/>
    <mergeCell ref="A18:A22"/>
    <mergeCell ref="C18:C22"/>
    <mergeCell ref="C62:C63"/>
    <mergeCell ref="A29:A33"/>
    <mergeCell ref="F29:F33"/>
    <mergeCell ref="C34:C36"/>
    <mergeCell ref="F34:F36"/>
    <mergeCell ref="A49:B49"/>
    <mergeCell ref="A55:A60"/>
    <mergeCell ref="C55:C60"/>
    <mergeCell ref="F55:F60"/>
    <mergeCell ref="A39:A40"/>
    <mergeCell ref="G70:G71"/>
    <mergeCell ref="F39:F40"/>
    <mergeCell ref="A34:A36"/>
    <mergeCell ref="G62:G63"/>
    <mergeCell ref="A66:A67"/>
    <mergeCell ref="C66:C67"/>
    <mergeCell ref="E66:E67"/>
    <mergeCell ref="F66:F67"/>
    <mergeCell ref="G66:G67"/>
    <mergeCell ref="A62:A63"/>
    <mergeCell ref="A94:A96"/>
    <mergeCell ref="E62:E63"/>
    <mergeCell ref="F62:F63"/>
    <mergeCell ref="G72:G73"/>
    <mergeCell ref="A78:B78"/>
    <mergeCell ref="A68:B68"/>
    <mergeCell ref="A70:A71"/>
    <mergeCell ref="C70:C71"/>
    <mergeCell ref="E70:E71"/>
    <mergeCell ref="F70:F71"/>
    <mergeCell ref="F98:F99"/>
    <mergeCell ref="A72:A73"/>
    <mergeCell ref="C72:C73"/>
    <mergeCell ref="C94:C96"/>
    <mergeCell ref="E94:E96"/>
    <mergeCell ref="E72:E73"/>
    <mergeCell ref="F72:F73"/>
    <mergeCell ref="A82:B82"/>
    <mergeCell ref="A86:B86"/>
    <mergeCell ref="A92:B92"/>
    <mergeCell ref="G98:G99"/>
    <mergeCell ref="F94:F96"/>
    <mergeCell ref="A100:B100"/>
    <mergeCell ref="A103:B103"/>
    <mergeCell ref="A105:B105"/>
    <mergeCell ref="A114:B114"/>
    <mergeCell ref="G94:G96"/>
    <mergeCell ref="A98:A99"/>
    <mergeCell ref="C98:C99"/>
    <mergeCell ref="E98:E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51"/>
  <sheetViews>
    <sheetView zoomScalePageLayoutView="0" workbookViewId="0" topLeftCell="A114">
      <selection activeCell="H125" sqref="H125"/>
    </sheetView>
  </sheetViews>
  <sheetFormatPr defaultColWidth="1.37890625" defaultRowHeight="12.75"/>
  <cols>
    <col min="1" max="1" width="39.875" style="3" customWidth="1"/>
    <col min="2" max="2" width="6.125" style="3" customWidth="1"/>
    <col min="3" max="3" width="10.875" style="3" customWidth="1"/>
    <col min="4" max="4" width="17.125" style="3" customWidth="1"/>
    <col min="5" max="5" width="6.625" style="3" customWidth="1"/>
    <col min="6" max="6" width="6.375" style="3" customWidth="1"/>
    <col min="7" max="7" width="6.125" style="3" customWidth="1"/>
    <col min="8" max="9" width="12.625" style="3" customWidth="1"/>
    <col min="10" max="10" width="11.00390625" style="3" hidden="1" customWidth="1"/>
    <col min="11" max="11" width="13.875" style="3" customWidth="1"/>
    <col min="12" max="12" width="6.125" style="3" hidden="1" customWidth="1"/>
    <col min="13" max="13" width="8.875" style="3" hidden="1" customWidth="1"/>
    <col min="14" max="14" width="14.125" style="3" customWidth="1"/>
    <col min="15" max="15" width="8.00390625" style="3" hidden="1" customWidth="1"/>
    <col min="16" max="16384" width="1.37890625" style="3" customWidth="1"/>
  </cols>
  <sheetData>
    <row r="1" spans="1:15" ht="15.75">
      <c r="A1" s="887" t="s">
        <v>337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</row>
    <row r="2" spans="2:15" ht="15.75">
      <c r="B2" s="887" t="s">
        <v>563</v>
      </c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 t="s">
        <v>130</v>
      </c>
      <c r="O2" s="887"/>
    </row>
    <row r="3" s="4" customFormat="1" ht="12.75"/>
    <row r="4" spans="1:15" s="6" customFormat="1" ht="23.25" customHeight="1">
      <c r="A4" s="883" t="s">
        <v>0</v>
      </c>
      <c r="B4" s="873" t="s">
        <v>131</v>
      </c>
      <c r="C4" s="873" t="s">
        <v>132</v>
      </c>
      <c r="D4" s="880" t="s">
        <v>133</v>
      </c>
      <c r="E4" s="880" t="s">
        <v>134</v>
      </c>
      <c r="F4" s="873" t="s">
        <v>135</v>
      </c>
      <c r="G4" s="883" t="s">
        <v>69</v>
      </c>
      <c r="H4" s="873" t="s">
        <v>136</v>
      </c>
      <c r="I4" s="873"/>
      <c r="J4" s="873"/>
      <c r="K4" s="873"/>
      <c r="L4" s="873"/>
      <c r="M4" s="873"/>
      <c r="N4" s="873"/>
      <c r="O4" s="873"/>
    </row>
    <row r="5" spans="1:15" s="6" customFormat="1" ht="12">
      <c r="A5" s="883"/>
      <c r="B5" s="873"/>
      <c r="C5" s="873"/>
      <c r="D5" s="881"/>
      <c r="E5" s="881"/>
      <c r="F5" s="873"/>
      <c r="G5" s="883"/>
      <c r="H5" s="888" t="s">
        <v>137</v>
      </c>
      <c r="I5" s="883" t="s">
        <v>138</v>
      </c>
      <c r="J5" s="883"/>
      <c r="K5" s="883"/>
      <c r="L5" s="883"/>
      <c r="M5" s="883"/>
      <c r="N5" s="883"/>
      <c r="O5" s="883"/>
    </row>
    <row r="6" spans="1:15" s="6" customFormat="1" ht="88.5" customHeight="1">
      <c r="A6" s="883"/>
      <c r="B6" s="873"/>
      <c r="C6" s="873"/>
      <c r="D6" s="882"/>
      <c r="E6" s="882"/>
      <c r="F6" s="873"/>
      <c r="G6" s="883"/>
      <c r="H6" s="889"/>
      <c r="I6" s="5" t="s">
        <v>139</v>
      </c>
      <c r="J6" s="5" t="s">
        <v>140</v>
      </c>
      <c r="K6" s="5" t="s">
        <v>141</v>
      </c>
      <c r="L6" s="5" t="s">
        <v>142</v>
      </c>
      <c r="M6" s="5" t="s">
        <v>143</v>
      </c>
      <c r="N6" s="873" t="s">
        <v>144</v>
      </c>
      <c r="O6" s="873"/>
    </row>
    <row r="7" spans="1:15" s="6" customFormat="1" ht="12" hidden="1">
      <c r="A7" s="7"/>
      <c r="B7" s="7"/>
      <c r="C7" s="8"/>
      <c r="D7" s="8"/>
      <c r="E7" s="8"/>
      <c r="F7" s="8"/>
      <c r="G7" s="9"/>
      <c r="H7" s="7"/>
      <c r="I7" s="7"/>
      <c r="J7" s="7"/>
      <c r="K7" s="7"/>
      <c r="L7" s="7"/>
      <c r="M7" s="7"/>
      <c r="N7" s="7" t="s">
        <v>137</v>
      </c>
      <c r="O7" s="7" t="s">
        <v>145</v>
      </c>
    </row>
    <row r="8" spans="1:15" s="6" customFormat="1" ht="15" customHeight="1">
      <c r="A8" s="7">
        <v>1</v>
      </c>
      <c r="B8" s="7">
        <v>2</v>
      </c>
      <c r="C8" s="10" t="s">
        <v>146</v>
      </c>
      <c r="D8" s="7">
        <v>4</v>
      </c>
      <c r="E8" s="10" t="s">
        <v>147</v>
      </c>
      <c r="F8" s="7">
        <v>6</v>
      </c>
      <c r="G8" s="10" t="s">
        <v>148</v>
      </c>
      <c r="H8" s="7">
        <v>8</v>
      </c>
      <c r="I8" s="7">
        <v>9</v>
      </c>
      <c r="J8" s="10" t="s">
        <v>149</v>
      </c>
      <c r="K8" s="7">
        <v>10</v>
      </c>
      <c r="L8" s="7">
        <v>7</v>
      </c>
      <c r="M8" s="7">
        <v>8</v>
      </c>
      <c r="N8" s="7">
        <v>11</v>
      </c>
      <c r="O8" s="7">
        <v>10</v>
      </c>
    </row>
    <row r="9" spans="1:15" s="4" customFormat="1" ht="16.5" customHeight="1">
      <c r="A9" s="236" t="s">
        <v>150</v>
      </c>
      <c r="B9" s="74" t="s">
        <v>151</v>
      </c>
      <c r="C9" s="74" t="s">
        <v>152</v>
      </c>
      <c r="D9" s="237" t="s">
        <v>152</v>
      </c>
      <c r="E9" s="237" t="s">
        <v>152</v>
      </c>
      <c r="F9" s="237" t="s">
        <v>152</v>
      </c>
      <c r="G9" s="237" t="s">
        <v>152</v>
      </c>
      <c r="H9" s="75">
        <f>H10+H15+H23</f>
        <v>35843251.67</v>
      </c>
      <c r="I9" s="75">
        <f>I15</f>
        <v>21306061</v>
      </c>
      <c r="J9" s="75"/>
      <c r="K9" s="75">
        <f>K23</f>
        <v>14449175.95</v>
      </c>
      <c r="L9" s="238" t="s">
        <v>152</v>
      </c>
      <c r="M9" s="238" t="s">
        <v>152</v>
      </c>
      <c r="N9" s="75">
        <f>N10</f>
        <v>88014.72</v>
      </c>
      <c r="O9" s="13" t="s">
        <v>152</v>
      </c>
    </row>
    <row r="10" spans="1:15" s="4" customFormat="1" ht="12.75">
      <c r="A10" s="16" t="s">
        <v>153</v>
      </c>
      <c r="B10" s="857" t="s">
        <v>154</v>
      </c>
      <c r="C10" s="18" t="s">
        <v>152</v>
      </c>
      <c r="D10" s="18" t="s">
        <v>152</v>
      </c>
      <c r="E10" s="18" t="s">
        <v>152</v>
      </c>
      <c r="F10" s="18" t="s">
        <v>152</v>
      </c>
      <c r="G10" s="18" t="s">
        <v>152</v>
      </c>
      <c r="H10" s="19">
        <f>N10</f>
        <v>88014.72</v>
      </c>
      <c r="I10" s="20" t="s">
        <v>152</v>
      </c>
      <c r="J10" s="20"/>
      <c r="K10" s="20" t="s">
        <v>152</v>
      </c>
      <c r="L10" s="20" t="s">
        <v>152</v>
      </c>
      <c r="M10" s="20" t="s">
        <v>152</v>
      </c>
      <c r="N10" s="241">
        <f>N11+N14+N12+N13</f>
        <v>88014.72</v>
      </c>
      <c r="O10" s="18" t="s">
        <v>152</v>
      </c>
    </row>
    <row r="11" spans="1:15" s="4" customFormat="1" ht="25.5" hidden="1">
      <c r="A11" s="21" t="s">
        <v>155</v>
      </c>
      <c r="B11" s="857"/>
      <c r="C11" s="841" t="s">
        <v>156</v>
      </c>
      <c r="D11" s="22" t="s">
        <v>157</v>
      </c>
      <c r="E11" s="884"/>
      <c r="F11" s="841" t="s">
        <v>409</v>
      </c>
      <c r="G11" s="22"/>
      <c r="H11" s="19">
        <f>N11</f>
        <v>0</v>
      </c>
      <c r="I11" s="20" t="s">
        <v>152</v>
      </c>
      <c r="J11" s="20"/>
      <c r="K11" s="20" t="s">
        <v>152</v>
      </c>
      <c r="L11" s="20" t="s">
        <v>152</v>
      </c>
      <c r="M11" s="20" t="s">
        <v>152</v>
      </c>
      <c r="N11" s="241"/>
      <c r="O11" s="18" t="s">
        <v>152</v>
      </c>
    </row>
    <row r="12" spans="1:15" s="4" customFormat="1" ht="25.5">
      <c r="A12" s="304" t="s">
        <v>427</v>
      </c>
      <c r="B12" s="857"/>
      <c r="C12" s="858"/>
      <c r="D12" s="22" t="s">
        <v>157</v>
      </c>
      <c r="E12" s="885"/>
      <c r="F12" s="858"/>
      <c r="G12" s="22"/>
      <c r="H12" s="19">
        <f>N12</f>
        <v>32400</v>
      </c>
      <c r="I12" s="20" t="s">
        <v>152</v>
      </c>
      <c r="J12" s="20"/>
      <c r="K12" s="20" t="s">
        <v>152</v>
      </c>
      <c r="L12" s="20"/>
      <c r="M12" s="20"/>
      <c r="N12" s="241">
        <v>32400</v>
      </c>
      <c r="O12" s="18"/>
    </row>
    <row r="13" spans="1:15" s="4" customFormat="1" ht="16.5" customHeight="1">
      <c r="A13" s="21" t="s">
        <v>160</v>
      </c>
      <c r="B13" s="857"/>
      <c r="C13" s="842"/>
      <c r="D13" s="22" t="s">
        <v>157</v>
      </c>
      <c r="E13" s="886"/>
      <c r="F13" s="842"/>
      <c r="G13" s="22"/>
      <c r="H13" s="657">
        <f>N13</f>
        <v>20614.72</v>
      </c>
      <c r="I13" s="658" t="s">
        <v>152</v>
      </c>
      <c r="J13" s="658"/>
      <c r="K13" s="658" t="s">
        <v>152</v>
      </c>
      <c r="L13" s="658"/>
      <c r="M13" s="658"/>
      <c r="N13" s="659">
        <f>40000-19385.28</f>
        <v>20614.72</v>
      </c>
      <c r="O13" s="18"/>
    </row>
    <row r="14" spans="1:15" s="4" customFormat="1" ht="16.5" customHeight="1">
      <c r="A14" s="21" t="s">
        <v>161</v>
      </c>
      <c r="B14" s="857"/>
      <c r="C14" s="22" t="s">
        <v>156</v>
      </c>
      <c r="D14" s="22" t="s">
        <v>157</v>
      </c>
      <c r="E14" s="22"/>
      <c r="F14" s="22" t="s">
        <v>410</v>
      </c>
      <c r="G14" s="22"/>
      <c r="H14" s="657">
        <f>N14</f>
        <v>35000</v>
      </c>
      <c r="I14" s="658" t="s">
        <v>152</v>
      </c>
      <c r="J14" s="658"/>
      <c r="K14" s="658" t="s">
        <v>152</v>
      </c>
      <c r="L14" s="658" t="s">
        <v>152</v>
      </c>
      <c r="M14" s="658" t="s">
        <v>152</v>
      </c>
      <c r="N14" s="659">
        <f>270000-235000</f>
        <v>35000</v>
      </c>
      <c r="O14" s="18" t="s">
        <v>152</v>
      </c>
    </row>
    <row r="15" spans="1:15" s="4" customFormat="1" ht="16.5" customHeight="1">
      <c r="A15" s="304" t="s">
        <v>163</v>
      </c>
      <c r="B15" s="941" t="s">
        <v>164</v>
      </c>
      <c r="C15" s="299" t="s">
        <v>152</v>
      </c>
      <c r="D15" s="296"/>
      <c r="E15" s="299" t="s">
        <v>152</v>
      </c>
      <c r="F15" s="299" t="s">
        <v>152</v>
      </c>
      <c r="G15" s="299" t="s">
        <v>152</v>
      </c>
      <c r="H15" s="301">
        <f>SUM(H16:H22)</f>
        <v>21306061</v>
      </c>
      <c r="I15" s="301">
        <f>I16+I18+I19+I17+I22</f>
        <v>21306061</v>
      </c>
      <c r="J15" s="938"/>
      <c r="K15" s="302" t="s">
        <v>152</v>
      </c>
      <c r="L15" s="303" t="s">
        <v>152</v>
      </c>
      <c r="M15" s="303" t="s">
        <v>152</v>
      </c>
      <c r="N15" s="302" t="s">
        <v>152</v>
      </c>
      <c r="O15" s="18" t="s">
        <v>152</v>
      </c>
    </row>
    <row r="16" spans="1:16" s="4" customFormat="1" ht="12.75">
      <c r="A16" s="920" t="s">
        <v>349</v>
      </c>
      <c r="B16" s="942"/>
      <c r="C16" s="939" t="s">
        <v>22</v>
      </c>
      <c r="D16" s="296" t="s">
        <v>157</v>
      </c>
      <c r="E16" s="939"/>
      <c r="F16" s="935">
        <v>131</v>
      </c>
      <c r="G16" s="935"/>
      <c r="H16" s="301">
        <f aca="true" t="shared" si="0" ref="H16:H22">I16</f>
        <v>330400</v>
      </c>
      <c r="I16" s="301">
        <v>330400</v>
      </c>
      <c r="J16" s="938"/>
      <c r="K16" s="302" t="s">
        <v>152</v>
      </c>
      <c r="L16" s="303" t="s">
        <v>152</v>
      </c>
      <c r="M16" s="303" t="s">
        <v>152</v>
      </c>
      <c r="N16" s="302" t="s">
        <v>152</v>
      </c>
      <c r="O16" s="18" t="s">
        <v>152</v>
      </c>
      <c r="P16" s="28"/>
    </row>
    <row r="17" spans="1:16" s="4" customFormat="1" ht="12.75">
      <c r="A17" s="921"/>
      <c r="B17" s="942"/>
      <c r="C17" s="940"/>
      <c r="D17" s="377">
        <v>14130030000000000</v>
      </c>
      <c r="E17" s="940"/>
      <c r="F17" s="937"/>
      <c r="G17" s="937"/>
      <c r="H17" s="301">
        <f t="shared" si="0"/>
        <v>17310561</v>
      </c>
      <c r="I17" s="301">
        <f>16622600+687961</f>
        <v>17310561</v>
      </c>
      <c r="J17" s="301"/>
      <c r="K17" s="302" t="s">
        <v>152</v>
      </c>
      <c r="L17" s="303" t="s">
        <v>152</v>
      </c>
      <c r="M17" s="303" t="s">
        <v>152</v>
      </c>
      <c r="N17" s="302" t="s">
        <v>152</v>
      </c>
      <c r="O17" s="18"/>
      <c r="P17" s="28"/>
    </row>
    <row r="18" spans="1:15" s="4" customFormat="1" ht="15" customHeight="1">
      <c r="A18" s="944" t="s">
        <v>350</v>
      </c>
      <c r="B18" s="942"/>
      <c r="C18" s="941" t="s">
        <v>24</v>
      </c>
      <c r="D18" s="296" t="s">
        <v>157</v>
      </c>
      <c r="E18" s="378"/>
      <c r="F18" s="935">
        <v>131</v>
      </c>
      <c r="G18" s="296"/>
      <c r="H18" s="19">
        <f t="shared" si="0"/>
        <v>1224900</v>
      </c>
      <c r="I18" s="19">
        <f>1134900+90000</f>
        <v>1224900</v>
      </c>
      <c r="J18" s="301"/>
      <c r="K18" s="303" t="s">
        <v>152</v>
      </c>
      <c r="L18" s="303" t="s">
        <v>152</v>
      </c>
      <c r="M18" s="303" t="s">
        <v>152</v>
      </c>
      <c r="N18" s="303" t="s">
        <v>152</v>
      </c>
      <c r="O18" s="18" t="s">
        <v>152</v>
      </c>
    </row>
    <row r="19" spans="1:15" s="4" customFormat="1" ht="25.5" customHeight="1" hidden="1">
      <c r="A19" s="945"/>
      <c r="B19" s="942"/>
      <c r="C19" s="942"/>
      <c r="D19" s="379"/>
      <c r="E19" s="378"/>
      <c r="F19" s="936"/>
      <c r="G19" s="296"/>
      <c r="H19" s="301">
        <f t="shared" si="0"/>
        <v>0</v>
      </c>
      <c r="I19" s="301"/>
      <c r="J19" s="301"/>
      <c r="K19" s="303" t="s">
        <v>152</v>
      </c>
      <c r="L19" s="303" t="s">
        <v>152</v>
      </c>
      <c r="M19" s="303" t="s">
        <v>152</v>
      </c>
      <c r="N19" s="303" t="s">
        <v>152</v>
      </c>
      <c r="O19" s="18" t="s">
        <v>152</v>
      </c>
    </row>
    <row r="20" spans="1:15" s="4" customFormat="1" ht="25.5" customHeight="1" hidden="1">
      <c r="A20" s="945"/>
      <c r="B20" s="942"/>
      <c r="C20" s="942"/>
      <c r="D20" s="378"/>
      <c r="E20" s="296"/>
      <c r="F20" s="936"/>
      <c r="G20" s="296"/>
      <c r="H20" s="301">
        <f t="shared" si="0"/>
        <v>0</v>
      </c>
      <c r="I20" s="303"/>
      <c r="J20" s="301"/>
      <c r="K20" s="303" t="s">
        <v>152</v>
      </c>
      <c r="L20" s="303" t="s">
        <v>152</v>
      </c>
      <c r="M20" s="303" t="s">
        <v>152</v>
      </c>
      <c r="N20" s="303" t="s">
        <v>152</v>
      </c>
      <c r="O20" s="18" t="s">
        <v>152</v>
      </c>
    </row>
    <row r="21" spans="1:15" s="4" customFormat="1" ht="42.75" customHeight="1" hidden="1">
      <c r="A21" s="945"/>
      <c r="B21" s="942"/>
      <c r="C21" s="942"/>
      <c r="D21" s="378"/>
      <c r="E21" s="296"/>
      <c r="F21" s="936"/>
      <c r="G21" s="296"/>
      <c r="H21" s="301">
        <f t="shared" si="0"/>
        <v>0</v>
      </c>
      <c r="I21" s="303"/>
      <c r="J21" s="301"/>
      <c r="K21" s="303" t="s">
        <v>152</v>
      </c>
      <c r="L21" s="303" t="s">
        <v>152</v>
      </c>
      <c r="M21" s="303" t="s">
        <v>152</v>
      </c>
      <c r="N21" s="303" t="s">
        <v>152</v>
      </c>
      <c r="O21" s="18" t="s">
        <v>152</v>
      </c>
    </row>
    <row r="22" spans="1:15" s="4" customFormat="1" ht="12" customHeight="1">
      <c r="A22" s="946"/>
      <c r="B22" s="943"/>
      <c r="C22" s="943"/>
      <c r="D22" s="377">
        <v>14130030000000000</v>
      </c>
      <c r="E22" s="296"/>
      <c r="F22" s="937"/>
      <c r="G22" s="296"/>
      <c r="H22" s="301">
        <f t="shared" si="0"/>
        <v>2440200</v>
      </c>
      <c r="I22" s="303">
        <f>2396200+44000</f>
        <v>2440200</v>
      </c>
      <c r="J22" s="301"/>
      <c r="K22" s="303" t="s">
        <v>152</v>
      </c>
      <c r="L22" s="303" t="s">
        <v>152</v>
      </c>
      <c r="M22" s="303" t="s">
        <v>152</v>
      </c>
      <c r="N22" s="303" t="s">
        <v>152</v>
      </c>
      <c r="O22" s="18"/>
    </row>
    <row r="23" spans="1:15" s="4" customFormat="1" ht="12.75">
      <c r="A23" s="380" t="s">
        <v>167</v>
      </c>
      <c r="B23" s="299" t="s">
        <v>168</v>
      </c>
      <c r="C23" s="299" t="s">
        <v>152</v>
      </c>
      <c r="D23" s="299" t="s">
        <v>152</v>
      </c>
      <c r="E23" s="299" t="s">
        <v>152</v>
      </c>
      <c r="F23" s="299" t="s">
        <v>152</v>
      </c>
      <c r="G23" s="299" t="s">
        <v>152</v>
      </c>
      <c r="H23" s="301">
        <f>K23</f>
        <v>14449175.95</v>
      </c>
      <c r="I23" s="303" t="s">
        <v>152</v>
      </c>
      <c r="J23" s="301"/>
      <c r="K23" s="301">
        <f>SUM(K24:K42)</f>
        <v>14449175.95</v>
      </c>
      <c r="L23" s="303" t="s">
        <v>152</v>
      </c>
      <c r="M23" s="303" t="s">
        <v>152</v>
      </c>
      <c r="N23" s="303" t="s">
        <v>152</v>
      </c>
      <c r="O23" s="18" t="s">
        <v>152</v>
      </c>
    </row>
    <row r="24" spans="1:16" s="4" customFormat="1" ht="72.75" customHeight="1">
      <c r="A24" s="381" t="s">
        <v>64</v>
      </c>
      <c r="B24" s="299"/>
      <c r="C24" s="300" t="s">
        <v>25</v>
      </c>
      <c r="D24" s="382" t="s">
        <v>169</v>
      </c>
      <c r="E24" s="299"/>
      <c r="F24" s="299" t="s">
        <v>411</v>
      </c>
      <c r="G24" s="299"/>
      <c r="H24" s="307">
        <f>K24</f>
        <v>839300</v>
      </c>
      <c r="I24" s="302" t="s">
        <v>152</v>
      </c>
      <c r="J24" s="307"/>
      <c r="K24" s="307">
        <v>839300</v>
      </c>
      <c r="L24" s="302" t="s">
        <v>152</v>
      </c>
      <c r="M24" s="302" t="s">
        <v>152</v>
      </c>
      <c r="N24" s="302" t="s">
        <v>152</v>
      </c>
      <c r="O24" s="36" t="s">
        <v>152</v>
      </c>
      <c r="P24" s="37"/>
    </row>
    <row r="25" spans="1:15" s="4" customFormat="1" ht="12.75" hidden="1">
      <c r="A25" s="38" t="s">
        <v>170</v>
      </c>
      <c r="B25" s="17" t="s">
        <v>171</v>
      </c>
      <c r="C25" s="22"/>
      <c r="D25" s="30"/>
      <c r="E25" s="22"/>
      <c r="F25" s="22"/>
      <c r="G25" s="22"/>
      <c r="H25" s="19"/>
      <c r="I25" s="20" t="s">
        <v>152</v>
      </c>
      <c r="J25" s="19"/>
      <c r="K25" s="19"/>
      <c r="L25" s="20" t="s">
        <v>152</v>
      </c>
      <c r="M25" s="20" t="s">
        <v>152</v>
      </c>
      <c r="N25" s="19"/>
      <c r="O25" s="39"/>
    </row>
    <row r="26" spans="1:15" s="4" customFormat="1" ht="12.75" customHeight="1" hidden="1">
      <c r="A26" s="38" t="s">
        <v>172</v>
      </c>
      <c r="B26" s="17" t="s">
        <v>162</v>
      </c>
      <c r="C26" s="22"/>
      <c r="D26" s="22"/>
      <c r="E26" s="22"/>
      <c r="F26" s="22" t="s">
        <v>152</v>
      </c>
      <c r="G26" s="22"/>
      <c r="H26" s="19"/>
      <c r="I26" s="20" t="s">
        <v>152</v>
      </c>
      <c r="J26" s="19"/>
      <c r="K26" s="19"/>
      <c r="L26" s="20" t="s">
        <v>152</v>
      </c>
      <c r="M26" s="20" t="s">
        <v>152</v>
      </c>
      <c r="N26" s="19"/>
      <c r="O26" s="18" t="s">
        <v>152</v>
      </c>
    </row>
    <row r="27" spans="1:15" s="4" customFormat="1" ht="12.75" customHeight="1" hidden="1">
      <c r="A27" s="40" t="s">
        <v>173</v>
      </c>
      <c r="B27" s="17"/>
      <c r="C27" s="33" t="s">
        <v>26</v>
      </c>
      <c r="D27" s="17" t="s">
        <v>157</v>
      </c>
      <c r="E27" s="22"/>
      <c r="F27" s="17" t="s">
        <v>162</v>
      </c>
      <c r="G27" s="22"/>
      <c r="H27" s="19">
        <f>K27</f>
        <v>0</v>
      </c>
      <c r="I27" s="26" t="s">
        <v>152</v>
      </c>
      <c r="J27" s="19"/>
      <c r="K27" s="19"/>
      <c r="L27" s="20"/>
      <c r="M27" s="20"/>
      <c r="N27" s="26" t="s">
        <v>152</v>
      </c>
      <c r="O27" s="18"/>
    </row>
    <row r="28" spans="1:15" s="4" customFormat="1" ht="25.5">
      <c r="A28" s="298" t="s">
        <v>63</v>
      </c>
      <c r="B28" s="299"/>
      <c r="C28" s="300" t="s">
        <v>59</v>
      </c>
      <c r="D28" s="299" t="s">
        <v>157</v>
      </c>
      <c r="E28" s="296"/>
      <c r="F28" s="17" t="s">
        <v>411</v>
      </c>
      <c r="G28" s="22"/>
      <c r="H28" s="19">
        <f>K28</f>
        <v>244000</v>
      </c>
      <c r="I28" s="26" t="s">
        <v>152</v>
      </c>
      <c r="J28" s="19"/>
      <c r="K28" s="19">
        <f>K85</f>
        <v>244000</v>
      </c>
      <c r="L28" s="20"/>
      <c r="M28" s="20"/>
      <c r="N28" s="26" t="s">
        <v>152</v>
      </c>
      <c r="O28" s="18"/>
    </row>
    <row r="29" spans="1:15" s="4" customFormat="1" ht="12.75">
      <c r="A29" s="917" t="s">
        <v>79</v>
      </c>
      <c r="B29" s="299"/>
      <c r="C29" s="300" t="s">
        <v>87</v>
      </c>
      <c r="D29" s="17" t="s">
        <v>157</v>
      </c>
      <c r="F29" s="841" t="s">
        <v>411</v>
      </c>
      <c r="G29" s="22"/>
      <c r="H29" s="19">
        <f>K29</f>
        <v>113000</v>
      </c>
      <c r="I29" s="26" t="s">
        <v>152</v>
      </c>
      <c r="J29" s="46"/>
      <c r="K29" s="372">
        <f>K87</f>
        <v>113000</v>
      </c>
      <c r="L29" s="46"/>
      <c r="M29" s="46"/>
      <c r="N29" s="26" t="s">
        <v>152</v>
      </c>
      <c r="O29" s="18"/>
    </row>
    <row r="30" spans="1:15" s="4" customFormat="1" ht="12.75">
      <c r="A30" s="918"/>
      <c r="B30" s="299"/>
      <c r="C30" s="300" t="s">
        <v>87</v>
      </c>
      <c r="D30" s="296" t="s">
        <v>415</v>
      </c>
      <c r="E30" s="296"/>
      <c r="F30" s="858"/>
      <c r="G30" s="22"/>
      <c r="H30" s="19">
        <f>K30</f>
        <v>64800</v>
      </c>
      <c r="I30" s="26" t="s">
        <v>152</v>
      </c>
      <c r="J30" s="19"/>
      <c r="K30" s="19">
        <f>K88</f>
        <v>64800</v>
      </c>
      <c r="L30" s="20"/>
      <c r="M30" s="20"/>
      <c r="N30" s="26" t="s">
        <v>152</v>
      </c>
      <c r="O30" s="18"/>
    </row>
    <row r="31" spans="1:15" s="4" customFormat="1" ht="12.75">
      <c r="A31" s="918"/>
      <c r="B31" s="299"/>
      <c r="C31" s="300" t="s">
        <v>87</v>
      </c>
      <c r="D31" s="296" t="s">
        <v>417</v>
      </c>
      <c r="E31" s="296"/>
      <c r="F31" s="858"/>
      <c r="G31" s="22"/>
      <c r="H31" s="19">
        <f aca="true" t="shared" si="1" ref="H31:H42">K31</f>
        <v>7200</v>
      </c>
      <c r="I31" s="26" t="s">
        <v>152</v>
      </c>
      <c r="J31" s="19"/>
      <c r="K31" s="19">
        <f>K89</f>
        <v>7200</v>
      </c>
      <c r="L31" s="20"/>
      <c r="M31" s="20"/>
      <c r="N31" s="26" t="s">
        <v>152</v>
      </c>
      <c r="O31" s="18"/>
    </row>
    <row r="32" spans="1:15" s="4" customFormat="1" ht="12.75">
      <c r="A32" s="918"/>
      <c r="B32" s="299"/>
      <c r="C32" s="300" t="s">
        <v>87</v>
      </c>
      <c r="D32" s="296" t="s">
        <v>418</v>
      </c>
      <c r="E32" s="296"/>
      <c r="F32" s="858"/>
      <c r="G32" s="22"/>
      <c r="H32" s="19">
        <f t="shared" si="1"/>
        <v>16200</v>
      </c>
      <c r="I32" s="26" t="s">
        <v>152</v>
      </c>
      <c r="J32" s="19"/>
      <c r="K32" s="19">
        <f>K90</f>
        <v>16200</v>
      </c>
      <c r="L32" s="20"/>
      <c r="M32" s="20"/>
      <c r="N32" s="26" t="s">
        <v>152</v>
      </c>
      <c r="O32" s="18"/>
    </row>
    <row r="33" spans="1:15" s="4" customFormat="1" ht="12.75">
      <c r="A33" s="919"/>
      <c r="B33" s="299"/>
      <c r="C33" s="300" t="s">
        <v>87</v>
      </c>
      <c r="D33" s="296" t="s">
        <v>419</v>
      </c>
      <c r="E33" s="296"/>
      <c r="F33" s="842"/>
      <c r="G33" s="22"/>
      <c r="H33" s="19">
        <f t="shared" si="1"/>
        <v>1800</v>
      </c>
      <c r="I33" s="26" t="s">
        <v>152</v>
      </c>
      <c r="J33" s="19"/>
      <c r="K33" s="19">
        <f>K91</f>
        <v>1800</v>
      </c>
      <c r="L33" s="20"/>
      <c r="M33" s="20"/>
      <c r="N33" s="26" t="s">
        <v>152</v>
      </c>
      <c r="O33" s="18"/>
    </row>
    <row r="34" spans="1:15" s="4" customFormat="1" ht="12.75">
      <c r="A34" s="926" t="s">
        <v>247</v>
      </c>
      <c r="B34" s="299"/>
      <c r="C34" s="927" t="s">
        <v>96</v>
      </c>
      <c r="D34" s="299" t="s">
        <v>157</v>
      </c>
      <c r="E34" s="296"/>
      <c r="F34" s="841" t="s">
        <v>411</v>
      </c>
      <c r="G34" s="22"/>
      <c r="H34" s="19">
        <f t="shared" si="1"/>
        <v>190197</v>
      </c>
      <c r="I34" s="26" t="s">
        <v>152</v>
      </c>
      <c r="J34" s="19"/>
      <c r="K34" s="19">
        <f>K94+K98</f>
        <v>190197</v>
      </c>
      <c r="L34" s="20"/>
      <c r="M34" s="20"/>
      <c r="N34" s="26" t="s">
        <v>152</v>
      </c>
      <c r="O34" s="18"/>
    </row>
    <row r="35" spans="1:15" s="4" customFormat="1" ht="12.75">
      <c r="A35" s="926"/>
      <c r="B35" s="299"/>
      <c r="C35" s="927"/>
      <c r="D35" s="296" t="s">
        <v>348</v>
      </c>
      <c r="E35" s="296"/>
      <c r="F35" s="858"/>
      <c r="G35" s="22"/>
      <c r="H35" s="19">
        <f t="shared" si="1"/>
        <v>11860.699999999999</v>
      </c>
      <c r="I35" s="26" t="s">
        <v>152</v>
      </c>
      <c r="J35" s="19"/>
      <c r="K35" s="19">
        <f>K96+K99</f>
        <v>11860.699999999999</v>
      </c>
      <c r="L35" s="20"/>
      <c r="M35" s="20"/>
      <c r="N35" s="26" t="s">
        <v>152</v>
      </c>
      <c r="O35" s="18"/>
    </row>
    <row r="36" spans="1:15" s="4" customFormat="1" ht="12.75">
      <c r="A36" s="926"/>
      <c r="B36" s="299"/>
      <c r="C36" s="927"/>
      <c r="D36" s="299" t="s">
        <v>281</v>
      </c>
      <c r="E36" s="296"/>
      <c r="F36" s="842"/>
      <c r="G36" s="22"/>
      <c r="H36" s="19">
        <f t="shared" si="1"/>
        <v>106746.25</v>
      </c>
      <c r="I36" s="26" t="s">
        <v>152</v>
      </c>
      <c r="J36" s="19"/>
      <c r="K36" s="19">
        <f>K95</f>
        <v>106746.25</v>
      </c>
      <c r="L36" s="20"/>
      <c r="M36" s="20"/>
      <c r="N36" s="26" t="s">
        <v>152</v>
      </c>
      <c r="O36" s="18"/>
    </row>
    <row r="37" spans="1:15" s="4" customFormat="1" ht="63.75">
      <c r="A37" s="304" t="s">
        <v>62</v>
      </c>
      <c r="B37" s="305"/>
      <c r="C37" s="261" t="s">
        <v>60</v>
      </c>
      <c r="D37" s="299" t="s">
        <v>268</v>
      </c>
      <c r="E37" s="296"/>
      <c r="F37" s="17" t="s">
        <v>411</v>
      </c>
      <c r="G37" s="22"/>
      <c r="H37" s="19">
        <f t="shared" si="1"/>
        <v>350000</v>
      </c>
      <c r="I37" s="26" t="s">
        <v>152</v>
      </c>
      <c r="J37" s="19"/>
      <c r="K37" s="19">
        <f>K101</f>
        <v>350000</v>
      </c>
      <c r="L37" s="20"/>
      <c r="M37" s="20"/>
      <c r="N37" s="26" t="s">
        <v>152</v>
      </c>
      <c r="O37" s="18"/>
    </row>
    <row r="38" spans="1:15" s="4" customFormat="1" ht="25.5">
      <c r="A38" s="304" t="s">
        <v>429</v>
      </c>
      <c r="B38" s="305"/>
      <c r="C38" s="296" t="s">
        <v>378</v>
      </c>
      <c r="D38" s="296" t="s">
        <v>157</v>
      </c>
      <c r="E38" s="296"/>
      <c r="F38" s="17" t="s">
        <v>411</v>
      </c>
      <c r="G38" s="22"/>
      <c r="H38" s="19">
        <f t="shared" si="1"/>
        <v>120000</v>
      </c>
      <c r="I38" s="26" t="s">
        <v>152</v>
      </c>
      <c r="J38" s="19"/>
      <c r="K38" s="19">
        <f>K109</f>
        <v>120000</v>
      </c>
      <c r="L38" s="20"/>
      <c r="M38" s="20"/>
      <c r="N38" s="26" t="s">
        <v>152</v>
      </c>
      <c r="O38" s="18"/>
    </row>
    <row r="39" spans="1:15" s="4" customFormat="1" ht="21" customHeight="1">
      <c r="A39" s="915" t="s">
        <v>351</v>
      </c>
      <c r="B39" s="305"/>
      <c r="C39" s="916" t="s">
        <v>344</v>
      </c>
      <c r="D39" s="296" t="s">
        <v>345</v>
      </c>
      <c r="E39" s="296"/>
      <c r="F39" s="841" t="s">
        <v>411</v>
      </c>
      <c r="G39" s="22"/>
      <c r="H39" s="19">
        <f t="shared" si="1"/>
        <v>11000000</v>
      </c>
      <c r="I39" s="26" t="s">
        <v>152</v>
      </c>
      <c r="J39" s="19"/>
      <c r="K39" s="19">
        <f>K106</f>
        <v>11000000</v>
      </c>
      <c r="L39" s="20"/>
      <c r="M39" s="20"/>
      <c r="N39" s="26" t="s">
        <v>152</v>
      </c>
      <c r="O39" s="18"/>
    </row>
    <row r="40" spans="1:15" s="4" customFormat="1" ht="18" customHeight="1">
      <c r="A40" s="915"/>
      <c r="B40" s="305"/>
      <c r="C40" s="916"/>
      <c r="D40" s="296" t="s">
        <v>348</v>
      </c>
      <c r="E40" s="296"/>
      <c r="F40" s="842"/>
      <c r="G40" s="22"/>
      <c r="H40" s="19">
        <f t="shared" si="1"/>
        <v>1222222</v>
      </c>
      <c r="I40" s="26" t="s">
        <v>152</v>
      </c>
      <c r="J40" s="19"/>
      <c r="K40" s="19">
        <f>K107</f>
        <v>1222222</v>
      </c>
      <c r="L40" s="20"/>
      <c r="M40" s="20"/>
      <c r="N40" s="26" t="s">
        <v>152</v>
      </c>
      <c r="O40" s="18"/>
    </row>
    <row r="41" spans="1:15" s="4" customFormat="1" ht="38.25">
      <c r="A41" s="40" t="s">
        <v>80</v>
      </c>
      <c r="B41" s="17"/>
      <c r="C41" s="17" t="s">
        <v>27</v>
      </c>
      <c r="D41" s="17" t="s">
        <v>475</v>
      </c>
      <c r="E41" s="17"/>
      <c r="F41" s="17" t="s">
        <v>411</v>
      </c>
      <c r="G41" s="17"/>
      <c r="H41" s="20">
        <f t="shared" si="1"/>
        <v>150850</v>
      </c>
      <c r="I41" s="20"/>
      <c r="J41" s="20"/>
      <c r="K41" s="19">
        <f>K110</f>
        <v>150850</v>
      </c>
      <c r="L41" s="20"/>
      <c r="M41" s="20"/>
      <c r="N41" s="20"/>
      <c r="O41" s="18"/>
    </row>
    <row r="42" spans="1:15" s="4" customFormat="1" ht="22.5" customHeight="1">
      <c r="A42" s="408" t="s">
        <v>514</v>
      </c>
      <c r="B42" s="17"/>
      <c r="C42" s="1" t="s">
        <v>515</v>
      </c>
      <c r="D42" s="17" t="s">
        <v>157</v>
      </c>
      <c r="E42" s="22"/>
      <c r="F42" s="30" t="s">
        <v>411</v>
      </c>
      <c r="G42" s="22"/>
      <c r="H42" s="19">
        <f t="shared" si="1"/>
        <v>11000</v>
      </c>
      <c r="I42" s="26"/>
      <c r="J42" s="19"/>
      <c r="K42" s="20">
        <v>11000</v>
      </c>
      <c r="L42" s="20"/>
      <c r="M42" s="20"/>
      <c r="N42" s="20"/>
      <c r="O42" s="18"/>
    </row>
    <row r="43" spans="1:15" s="46" customFormat="1" ht="17.25" customHeight="1">
      <c r="A43" s="41" t="s">
        <v>174</v>
      </c>
      <c r="B43" s="42" t="s">
        <v>175</v>
      </c>
      <c r="C43" s="260" t="s">
        <v>152</v>
      </c>
      <c r="D43" s="260" t="s">
        <v>152</v>
      </c>
      <c r="E43" s="260" t="s">
        <v>152</v>
      </c>
      <c r="F43" s="260" t="s">
        <v>152</v>
      </c>
      <c r="G43" s="260" t="s">
        <v>152</v>
      </c>
      <c r="H43" s="44">
        <f>I43+N43+K43</f>
        <v>35843251.67</v>
      </c>
      <c r="I43" s="44">
        <f>I49+I68+I78</f>
        <v>21306061</v>
      </c>
      <c r="J43" s="44"/>
      <c r="K43" s="44">
        <f>K78+K82+K84+K92+K100+K103+K105+K86+K108+K110+K112</f>
        <v>14449175.95</v>
      </c>
      <c r="L43" s="44"/>
      <c r="M43" s="44"/>
      <c r="N43" s="44">
        <f>N114</f>
        <v>88014.72</v>
      </c>
      <c r="O43" s="45"/>
    </row>
    <row r="44" spans="1:15" s="46" customFormat="1" ht="18" customHeight="1">
      <c r="A44" s="21" t="s">
        <v>176</v>
      </c>
      <c r="B44" s="22" t="s">
        <v>177</v>
      </c>
      <c r="C44" s="47" t="s">
        <v>152</v>
      </c>
      <c r="D44" s="47" t="s">
        <v>152</v>
      </c>
      <c r="E44" s="47" t="s">
        <v>152</v>
      </c>
      <c r="F44" s="47" t="s">
        <v>152</v>
      </c>
      <c r="G44" s="47" t="s">
        <v>152</v>
      </c>
      <c r="H44" s="19">
        <f>I44+N44</f>
        <v>16786982</v>
      </c>
      <c r="I44" s="19">
        <f>I45+I47</f>
        <v>16786982</v>
      </c>
      <c r="J44" s="19"/>
      <c r="K44" s="19"/>
      <c r="L44" s="19"/>
      <c r="M44" s="19"/>
      <c r="N44" s="19"/>
      <c r="O44" s="18" t="s">
        <v>152</v>
      </c>
    </row>
    <row r="45" spans="1:15" s="46" customFormat="1" ht="25.5">
      <c r="A45" s="40" t="s">
        <v>178</v>
      </c>
      <c r="B45" s="22" t="s">
        <v>179</v>
      </c>
      <c r="C45" s="47" t="s">
        <v>152</v>
      </c>
      <c r="D45" s="47" t="s">
        <v>152</v>
      </c>
      <c r="E45" s="47" t="s">
        <v>152</v>
      </c>
      <c r="F45" s="47" t="s">
        <v>152</v>
      </c>
      <c r="G45" s="47" t="s">
        <v>152</v>
      </c>
      <c r="H45" s="19">
        <f>I45+N45</f>
        <v>16729870</v>
      </c>
      <c r="I45" s="19">
        <f>I50+I51+I53+I54</f>
        <v>16729870</v>
      </c>
      <c r="J45" s="19"/>
      <c r="K45" s="19"/>
      <c r="L45" s="19"/>
      <c r="M45" s="19"/>
      <c r="N45" s="19"/>
      <c r="O45" s="18" t="s">
        <v>152</v>
      </c>
    </row>
    <row r="46" spans="1:15" s="46" customFormat="1" ht="9.75" customHeight="1" hidden="1">
      <c r="A46" s="21" t="s">
        <v>180</v>
      </c>
      <c r="B46" s="22" t="s">
        <v>181</v>
      </c>
      <c r="C46" s="47" t="s">
        <v>152</v>
      </c>
      <c r="D46" s="47" t="s">
        <v>152</v>
      </c>
      <c r="E46" s="47" t="s">
        <v>152</v>
      </c>
      <c r="F46" s="47" t="s">
        <v>152</v>
      </c>
      <c r="G46" s="47" t="s">
        <v>152</v>
      </c>
      <c r="H46" s="19"/>
      <c r="I46" s="19"/>
      <c r="J46" s="19"/>
      <c r="K46" s="19"/>
      <c r="L46" s="19"/>
      <c r="M46" s="19"/>
      <c r="N46" s="19"/>
      <c r="O46" s="18" t="s">
        <v>152</v>
      </c>
    </row>
    <row r="47" spans="1:15" s="46" customFormat="1" ht="25.5">
      <c r="A47" s="21" t="s">
        <v>182</v>
      </c>
      <c r="B47" s="22" t="s">
        <v>183</v>
      </c>
      <c r="C47" s="47" t="s">
        <v>152</v>
      </c>
      <c r="D47" s="47" t="s">
        <v>152</v>
      </c>
      <c r="E47" s="47" t="s">
        <v>152</v>
      </c>
      <c r="F47" s="47" t="s">
        <v>152</v>
      </c>
      <c r="G47" s="47" t="s">
        <v>152</v>
      </c>
      <c r="H47" s="19">
        <f>I47+N47</f>
        <v>57112</v>
      </c>
      <c r="I47" s="19">
        <f>I74+I75</f>
        <v>57112</v>
      </c>
      <c r="J47" s="19"/>
      <c r="K47" s="19"/>
      <c r="L47" s="19"/>
      <c r="M47" s="19"/>
      <c r="N47" s="19"/>
      <c r="O47" s="18" t="s">
        <v>152</v>
      </c>
    </row>
    <row r="48" spans="1:15" s="46" customFormat="1" ht="13.5" customHeight="1" hidden="1">
      <c r="A48" s="21" t="s">
        <v>184</v>
      </c>
      <c r="B48" s="22" t="s">
        <v>185</v>
      </c>
      <c r="C48" s="47" t="s">
        <v>152</v>
      </c>
      <c r="D48" s="47" t="s">
        <v>152</v>
      </c>
      <c r="E48" s="47" t="s">
        <v>152</v>
      </c>
      <c r="F48" s="47" t="s">
        <v>152</v>
      </c>
      <c r="G48" s="47" t="s">
        <v>152</v>
      </c>
      <c r="H48" s="19">
        <v>0</v>
      </c>
      <c r="I48" s="19">
        <v>0</v>
      </c>
      <c r="J48" s="19"/>
      <c r="K48" s="19"/>
      <c r="L48" s="19"/>
      <c r="M48" s="19"/>
      <c r="N48" s="19"/>
      <c r="O48" s="39"/>
    </row>
    <row r="49" spans="1:15" s="46" customFormat="1" ht="29.25" customHeight="1">
      <c r="A49" s="839" t="s">
        <v>186</v>
      </c>
      <c r="B49" s="840"/>
      <c r="C49" s="48" t="s">
        <v>22</v>
      </c>
      <c r="D49" s="12"/>
      <c r="E49" s="48"/>
      <c r="F49" s="12"/>
      <c r="G49" s="12"/>
      <c r="H49" s="75">
        <f>SUM(H50:H67)</f>
        <v>17640961</v>
      </c>
      <c r="I49" s="75">
        <f>SUM(I50:I67)</f>
        <v>17640961</v>
      </c>
      <c r="J49" s="14"/>
      <c r="K49" s="15" t="s">
        <v>187</v>
      </c>
      <c r="L49" s="15"/>
      <c r="M49" s="15"/>
      <c r="N49" s="15" t="s">
        <v>187</v>
      </c>
      <c r="O49" s="50"/>
    </row>
    <row r="50" spans="1:15" s="46" customFormat="1" ht="12.75">
      <c r="A50" s="298" t="s">
        <v>4</v>
      </c>
      <c r="B50" s="296"/>
      <c r="C50" s="299" t="s">
        <v>22</v>
      </c>
      <c r="D50" s="377">
        <v>14130030000000000</v>
      </c>
      <c r="E50" s="299" t="s">
        <v>188</v>
      </c>
      <c r="F50" s="299" t="s">
        <v>179</v>
      </c>
      <c r="G50" s="299" t="s">
        <v>189</v>
      </c>
      <c r="H50" s="301">
        <f>I50</f>
        <v>12848000</v>
      </c>
      <c r="I50" s="520">
        <f>12458900+389100</f>
        <v>12848000</v>
      </c>
      <c r="J50" s="301"/>
      <c r="K50" s="302" t="s">
        <v>152</v>
      </c>
      <c r="L50" s="302" t="s">
        <v>152</v>
      </c>
      <c r="M50" s="302" t="s">
        <v>152</v>
      </c>
      <c r="N50" s="302" t="s">
        <v>152</v>
      </c>
      <c r="O50" s="17" t="s">
        <v>152</v>
      </c>
    </row>
    <row r="51" spans="1:15" s="46" customFormat="1" ht="15.75" customHeight="1">
      <c r="A51" s="40" t="s">
        <v>5</v>
      </c>
      <c r="B51" s="22"/>
      <c r="C51" s="17" t="s">
        <v>22</v>
      </c>
      <c r="D51" s="22" t="s">
        <v>157</v>
      </c>
      <c r="E51" s="17" t="s">
        <v>188</v>
      </c>
      <c r="F51" s="17" t="s">
        <v>190</v>
      </c>
      <c r="G51" s="17" t="s">
        <v>191</v>
      </c>
      <c r="H51" s="19">
        <f>I51</f>
        <v>1870</v>
      </c>
      <c r="I51" s="521">
        <v>1870</v>
      </c>
      <c r="J51" s="301"/>
      <c r="K51" s="302" t="s">
        <v>152</v>
      </c>
      <c r="L51" s="302" t="s">
        <v>152</v>
      </c>
      <c r="M51" s="302" t="s">
        <v>152</v>
      </c>
      <c r="N51" s="302" t="s">
        <v>152</v>
      </c>
      <c r="O51" s="17"/>
    </row>
    <row r="52" spans="1:15" s="46" customFormat="1" ht="12.75" hidden="1">
      <c r="A52" s="40" t="s">
        <v>5</v>
      </c>
      <c r="B52" s="22"/>
      <c r="C52" s="22"/>
      <c r="D52" s="30"/>
      <c r="E52" s="22"/>
      <c r="F52" s="22" t="s">
        <v>190</v>
      </c>
      <c r="G52" s="22" t="s">
        <v>191</v>
      </c>
      <c r="H52" s="19">
        <f aca="true" t="shared" si="2" ref="H52:H67">I52</f>
        <v>0</v>
      </c>
      <c r="I52" s="521"/>
      <c r="J52" s="301"/>
      <c r="K52" s="302" t="s">
        <v>152</v>
      </c>
      <c r="L52" s="302" t="s">
        <v>152</v>
      </c>
      <c r="M52" s="302" t="s">
        <v>152</v>
      </c>
      <c r="N52" s="302" t="s">
        <v>152</v>
      </c>
      <c r="O52" s="17" t="s">
        <v>152</v>
      </c>
    </row>
    <row r="53" spans="1:15" s="46" customFormat="1" ht="12.75">
      <c r="A53" s="32" t="s">
        <v>6</v>
      </c>
      <c r="B53" s="22"/>
      <c r="C53" s="17" t="s">
        <v>22</v>
      </c>
      <c r="D53" s="29">
        <v>14130030000000000</v>
      </c>
      <c r="E53" s="17" t="s">
        <v>188</v>
      </c>
      <c r="F53" s="17" t="s">
        <v>192</v>
      </c>
      <c r="G53" s="17" t="s">
        <v>193</v>
      </c>
      <c r="H53" s="19">
        <f t="shared" si="2"/>
        <v>3880000</v>
      </c>
      <c r="I53" s="522">
        <f>3762600+117400</f>
        <v>3880000</v>
      </c>
      <c r="J53" s="301"/>
      <c r="K53" s="302" t="s">
        <v>152</v>
      </c>
      <c r="L53" s="302" t="s">
        <v>152</v>
      </c>
      <c r="M53" s="302" t="s">
        <v>152</v>
      </c>
      <c r="N53" s="302" t="s">
        <v>152</v>
      </c>
      <c r="O53" s="17" t="s">
        <v>152</v>
      </c>
    </row>
    <row r="54" spans="1:15" s="46" customFormat="1" ht="12.75" hidden="1">
      <c r="A54" s="89"/>
      <c r="B54" s="25"/>
      <c r="C54" s="297"/>
      <c r="D54" s="53">
        <v>14130030000000000</v>
      </c>
      <c r="E54" s="52"/>
      <c r="F54" s="54"/>
      <c r="G54" s="54"/>
      <c r="H54" s="19">
        <f t="shared" si="2"/>
        <v>0</v>
      </c>
      <c r="I54" s="521"/>
      <c r="J54" s="301"/>
      <c r="K54" s="302" t="s">
        <v>152</v>
      </c>
      <c r="L54" s="302" t="s">
        <v>152</v>
      </c>
      <c r="M54" s="302" t="s">
        <v>152</v>
      </c>
      <c r="N54" s="302" t="s">
        <v>152</v>
      </c>
      <c r="O54" s="17"/>
    </row>
    <row r="55" spans="1:15" s="46" customFormat="1" ht="13.5" customHeight="1">
      <c r="A55" s="846" t="s">
        <v>7</v>
      </c>
      <c r="B55" s="22"/>
      <c r="C55" s="841" t="s">
        <v>22</v>
      </c>
      <c r="D55" s="22" t="s">
        <v>157</v>
      </c>
      <c r="E55" s="22" t="s">
        <v>188</v>
      </c>
      <c r="F55" s="841" t="s">
        <v>194</v>
      </c>
      <c r="G55" s="22" t="s">
        <v>195</v>
      </c>
      <c r="H55" s="19">
        <f t="shared" si="2"/>
        <v>30200</v>
      </c>
      <c r="I55" s="522">
        <v>30200</v>
      </c>
      <c r="J55" s="301"/>
      <c r="K55" s="302" t="s">
        <v>152</v>
      </c>
      <c r="L55" s="302" t="s">
        <v>152</v>
      </c>
      <c r="M55" s="302" t="s">
        <v>152</v>
      </c>
      <c r="N55" s="302" t="s">
        <v>152</v>
      </c>
      <c r="O55" s="17" t="s">
        <v>152</v>
      </c>
    </row>
    <row r="56" spans="1:15" s="46" customFormat="1" ht="12.75" customHeight="1" hidden="1">
      <c r="A56" s="866"/>
      <c r="B56" s="22"/>
      <c r="C56" s="858"/>
      <c r="D56" s="30"/>
      <c r="E56" s="22"/>
      <c r="F56" s="858"/>
      <c r="G56" s="22" t="s">
        <v>195</v>
      </c>
      <c r="H56" s="19">
        <f t="shared" si="2"/>
        <v>0</v>
      </c>
      <c r="I56" s="521"/>
      <c r="J56" s="301"/>
      <c r="K56" s="302" t="s">
        <v>152</v>
      </c>
      <c r="L56" s="302" t="s">
        <v>152</v>
      </c>
      <c r="M56" s="302" t="s">
        <v>152</v>
      </c>
      <c r="N56" s="302" t="s">
        <v>152</v>
      </c>
      <c r="O56" s="17" t="s">
        <v>152</v>
      </c>
    </row>
    <row r="57" spans="1:15" s="46" customFormat="1" ht="12.75" customHeight="1" hidden="1">
      <c r="A57" s="866"/>
      <c r="B57" s="22"/>
      <c r="C57" s="858"/>
      <c r="D57" s="30"/>
      <c r="E57" s="22"/>
      <c r="F57" s="858"/>
      <c r="G57" s="22"/>
      <c r="H57" s="19">
        <f t="shared" si="2"/>
        <v>0</v>
      </c>
      <c r="I57" s="521"/>
      <c r="J57" s="301"/>
      <c r="K57" s="302" t="s">
        <v>152</v>
      </c>
      <c r="L57" s="302" t="s">
        <v>152</v>
      </c>
      <c r="M57" s="302" t="s">
        <v>152</v>
      </c>
      <c r="N57" s="302" t="s">
        <v>152</v>
      </c>
      <c r="O57" s="17" t="s">
        <v>152</v>
      </c>
    </row>
    <row r="58" spans="1:15" s="46" customFormat="1" ht="12.75" customHeight="1" hidden="1">
      <c r="A58" s="866"/>
      <c r="B58" s="22"/>
      <c r="C58" s="858"/>
      <c r="D58" s="30"/>
      <c r="E58" s="22"/>
      <c r="F58" s="858"/>
      <c r="G58" s="22"/>
      <c r="H58" s="19">
        <f t="shared" si="2"/>
        <v>0</v>
      </c>
      <c r="I58" s="521"/>
      <c r="J58" s="301"/>
      <c r="K58" s="302" t="s">
        <v>152</v>
      </c>
      <c r="L58" s="302" t="s">
        <v>152</v>
      </c>
      <c r="M58" s="302" t="s">
        <v>152</v>
      </c>
      <c r="N58" s="302" t="s">
        <v>152</v>
      </c>
      <c r="O58" s="17" t="s">
        <v>152</v>
      </c>
    </row>
    <row r="59" spans="1:15" s="46" customFormat="1" ht="12.75" customHeight="1" hidden="1">
      <c r="A59" s="866"/>
      <c r="B59" s="22"/>
      <c r="C59" s="858"/>
      <c r="D59" s="30"/>
      <c r="E59" s="22"/>
      <c r="F59" s="858"/>
      <c r="G59" s="22"/>
      <c r="H59" s="19">
        <f t="shared" si="2"/>
        <v>0</v>
      </c>
      <c r="I59" s="521"/>
      <c r="J59" s="301"/>
      <c r="K59" s="302" t="s">
        <v>152</v>
      </c>
      <c r="L59" s="302" t="s">
        <v>152</v>
      </c>
      <c r="M59" s="302" t="s">
        <v>152</v>
      </c>
      <c r="N59" s="302" t="s">
        <v>152</v>
      </c>
      <c r="O59" s="17" t="s">
        <v>152</v>
      </c>
    </row>
    <row r="60" spans="1:15" s="46" customFormat="1" ht="12.75" customHeight="1">
      <c r="A60" s="847"/>
      <c r="B60" s="22"/>
      <c r="C60" s="842"/>
      <c r="D60" s="29">
        <v>14130030000000000</v>
      </c>
      <c r="E60" s="22" t="s">
        <v>188</v>
      </c>
      <c r="F60" s="842"/>
      <c r="G60" s="22" t="s">
        <v>195</v>
      </c>
      <c r="H60" s="19">
        <f t="shared" si="2"/>
        <v>30097.2</v>
      </c>
      <c r="I60" s="522">
        <f>19300+10797+0.2</f>
        <v>30097.2</v>
      </c>
      <c r="J60" s="301"/>
      <c r="K60" s="302" t="s">
        <v>152</v>
      </c>
      <c r="L60" s="302"/>
      <c r="M60" s="302"/>
      <c r="N60" s="302" t="s">
        <v>152</v>
      </c>
      <c r="O60" s="17"/>
    </row>
    <row r="61" spans="1:15" s="46" customFormat="1" ht="12.75" customHeight="1">
      <c r="A61" s="661" t="s">
        <v>8</v>
      </c>
      <c r="B61" s="662"/>
      <c r="C61" s="663" t="s">
        <v>22</v>
      </c>
      <c r="D61" s="662" t="s">
        <v>157</v>
      </c>
      <c r="E61" s="664" t="s">
        <v>188</v>
      </c>
      <c r="F61" s="665" t="s">
        <v>209</v>
      </c>
      <c r="G61" s="664" t="s">
        <v>195</v>
      </c>
      <c r="H61" s="657">
        <f t="shared" si="2"/>
        <v>92950</v>
      </c>
      <c r="I61" s="660">
        <f>120000-26500-550</f>
        <v>92950</v>
      </c>
      <c r="J61" s="301"/>
      <c r="K61" s="302" t="s">
        <v>152</v>
      </c>
      <c r="L61" s="302"/>
      <c r="M61" s="302"/>
      <c r="N61" s="302" t="s">
        <v>152</v>
      </c>
      <c r="O61" s="17"/>
    </row>
    <row r="62" spans="1:15" s="46" customFormat="1" ht="12.75">
      <c r="A62" s="951" t="s">
        <v>12</v>
      </c>
      <c r="B62" s="662"/>
      <c r="C62" s="953" t="s">
        <v>22</v>
      </c>
      <c r="D62" s="662" t="s">
        <v>157</v>
      </c>
      <c r="E62" s="841" t="s">
        <v>188</v>
      </c>
      <c r="F62" s="841" t="s">
        <v>196</v>
      </c>
      <c r="G62" s="841" t="s">
        <v>195</v>
      </c>
      <c r="H62" s="657">
        <f t="shared" si="2"/>
        <v>183478</v>
      </c>
      <c r="I62" s="660">
        <f>165800+26500-1870-6952</f>
        <v>183478</v>
      </c>
      <c r="J62" s="301"/>
      <c r="K62" s="302" t="s">
        <v>152</v>
      </c>
      <c r="L62" s="302" t="s">
        <v>152</v>
      </c>
      <c r="M62" s="302" t="s">
        <v>152</v>
      </c>
      <c r="N62" s="302" t="s">
        <v>152</v>
      </c>
      <c r="O62" s="17" t="s">
        <v>152</v>
      </c>
    </row>
    <row r="63" spans="1:15" s="46" customFormat="1" ht="12.75">
      <c r="A63" s="952"/>
      <c r="B63" s="662"/>
      <c r="C63" s="954"/>
      <c r="D63" s="29">
        <v>14130030000000000</v>
      </c>
      <c r="E63" s="842"/>
      <c r="F63" s="842"/>
      <c r="G63" s="842"/>
      <c r="H63" s="19">
        <f t="shared" si="2"/>
        <v>7001.370000000001</v>
      </c>
      <c r="I63" s="522">
        <f>20000-12998.63</f>
        <v>7001.370000000001</v>
      </c>
      <c r="J63" s="301"/>
      <c r="K63" s="302" t="s">
        <v>152</v>
      </c>
      <c r="L63" s="302" t="s">
        <v>152</v>
      </c>
      <c r="M63" s="302" t="s">
        <v>152</v>
      </c>
      <c r="N63" s="302" t="s">
        <v>152</v>
      </c>
      <c r="O63" s="17"/>
    </row>
    <row r="64" spans="1:15" s="46" customFormat="1" ht="12.75" hidden="1">
      <c r="A64" s="40" t="s">
        <v>13</v>
      </c>
      <c r="B64" s="22"/>
      <c r="C64" s="22"/>
      <c r="D64" s="30"/>
      <c r="E64" s="22"/>
      <c r="F64" s="22" t="s">
        <v>197</v>
      </c>
      <c r="G64" s="22" t="s">
        <v>195</v>
      </c>
      <c r="H64" s="19">
        <f t="shared" si="2"/>
        <v>0</v>
      </c>
      <c r="I64" s="521"/>
      <c r="J64" s="301"/>
      <c r="K64" s="302" t="s">
        <v>152</v>
      </c>
      <c r="L64" s="302" t="s">
        <v>152</v>
      </c>
      <c r="M64" s="302" t="s">
        <v>152</v>
      </c>
      <c r="N64" s="302" t="s">
        <v>152</v>
      </c>
      <c r="O64" s="17" t="s">
        <v>152</v>
      </c>
    </row>
    <row r="65" spans="1:15" s="46" customFormat="1" ht="12.75">
      <c r="A65" s="666" t="s">
        <v>14</v>
      </c>
      <c r="B65" s="662"/>
      <c r="C65" s="662" t="s">
        <v>22</v>
      </c>
      <c r="D65" s="667">
        <v>14130030000000000</v>
      </c>
      <c r="E65" s="662" t="s">
        <v>188</v>
      </c>
      <c r="F65" s="662" t="s">
        <v>198</v>
      </c>
      <c r="G65" s="662" t="s">
        <v>195</v>
      </c>
      <c r="H65" s="657">
        <f t="shared" si="2"/>
        <v>491118.98</v>
      </c>
      <c r="I65" s="668">
        <f>311800+170664+8654.98</f>
        <v>491118.98</v>
      </c>
      <c r="J65" s="301"/>
      <c r="K65" s="302" t="s">
        <v>152</v>
      </c>
      <c r="L65" s="302" t="s">
        <v>152</v>
      </c>
      <c r="M65" s="302" t="s">
        <v>152</v>
      </c>
      <c r="N65" s="302" t="s">
        <v>152</v>
      </c>
      <c r="O65" s="17" t="s">
        <v>152</v>
      </c>
    </row>
    <row r="66" spans="1:15" s="46" customFormat="1" ht="12.75">
      <c r="A66" s="955" t="s">
        <v>340</v>
      </c>
      <c r="B66" s="22"/>
      <c r="C66" s="953" t="s">
        <v>22</v>
      </c>
      <c r="D66" s="662" t="s">
        <v>157</v>
      </c>
      <c r="E66" s="953" t="s">
        <v>188</v>
      </c>
      <c r="F66" s="953" t="s">
        <v>199</v>
      </c>
      <c r="G66" s="953" t="s">
        <v>195</v>
      </c>
      <c r="H66" s="657">
        <f t="shared" si="2"/>
        <v>21902</v>
      </c>
      <c r="I66" s="660">
        <f>14400+7502</f>
        <v>21902</v>
      </c>
      <c r="J66" s="301"/>
      <c r="K66" s="302" t="s">
        <v>152</v>
      </c>
      <c r="L66" s="302" t="s">
        <v>152</v>
      </c>
      <c r="M66" s="302" t="s">
        <v>152</v>
      </c>
      <c r="N66" s="302" t="s">
        <v>152</v>
      </c>
      <c r="O66" s="17"/>
    </row>
    <row r="67" spans="1:15" s="46" customFormat="1" ht="12.75">
      <c r="A67" s="956"/>
      <c r="B67" s="22"/>
      <c r="C67" s="954"/>
      <c r="D67" s="667">
        <v>14130030000000000</v>
      </c>
      <c r="E67" s="954"/>
      <c r="F67" s="954"/>
      <c r="G67" s="954"/>
      <c r="H67" s="657">
        <f t="shared" si="2"/>
        <v>54343.45</v>
      </c>
      <c r="I67" s="668">
        <f>50000+12998.43-8654.98</f>
        <v>54343.45</v>
      </c>
      <c r="J67" s="301"/>
      <c r="K67" s="302" t="s">
        <v>152</v>
      </c>
      <c r="L67" s="302" t="s">
        <v>152</v>
      </c>
      <c r="M67" s="302" t="s">
        <v>152</v>
      </c>
      <c r="N67" s="302" t="s">
        <v>152</v>
      </c>
      <c r="O67" s="17" t="s">
        <v>152</v>
      </c>
    </row>
    <row r="68" spans="1:15" s="46" customFormat="1" ht="27.75" customHeight="1">
      <c r="A68" s="839" t="s">
        <v>341</v>
      </c>
      <c r="B68" s="840"/>
      <c r="C68" s="48" t="s">
        <v>24</v>
      </c>
      <c r="D68" s="12"/>
      <c r="E68" s="48"/>
      <c r="F68" s="12"/>
      <c r="G68" s="12"/>
      <c r="H68" s="75">
        <f>I68</f>
        <v>3665100</v>
      </c>
      <c r="I68" s="75">
        <f>I69+I70+I71+I72+I73+I74+I75+I77</f>
        <v>3665100</v>
      </c>
      <c r="J68" s="14"/>
      <c r="K68" s="15" t="s">
        <v>187</v>
      </c>
      <c r="L68" s="15"/>
      <c r="M68" s="15"/>
      <c r="N68" s="15" t="s">
        <v>187</v>
      </c>
      <c r="O68" s="50"/>
    </row>
    <row r="69" spans="1:15" s="46" customFormat="1" ht="15" customHeight="1">
      <c r="A69" s="40" t="s">
        <v>9</v>
      </c>
      <c r="B69" s="22"/>
      <c r="C69" s="22" t="s">
        <v>24</v>
      </c>
      <c r="D69" s="22" t="s">
        <v>157</v>
      </c>
      <c r="E69" s="22" t="s">
        <v>188</v>
      </c>
      <c r="F69" s="22" t="s">
        <v>201</v>
      </c>
      <c r="G69" s="22" t="s">
        <v>195</v>
      </c>
      <c r="H69" s="19">
        <f>I69</f>
        <v>881042.76</v>
      </c>
      <c r="I69" s="521">
        <f>786300+4742.76+90000</f>
        <v>881042.76</v>
      </c>
      <c r="J69" s="301"/>
      <c r="K69" s="302" t="s">
        <v>152</v>
      </c>
      <c r="L69" s="302" t="s">
        <v>152</v>
      </c>
      <c r="M69" s="302" t="s">
        <v>152</v>
      </c>
      <c r="N69" s="302" t="s">
        <v>152</v>
      </c>
      <c r="O69" s="17" t="s">
        <v>152</v>
      </c>
    </row>
    <row r="70" spans="1:15" s="46" customFormat="1" ht="11.25" customHeight="1">
      <c r="A70" s="955" t="s">
        <v>11</v>
      </c>
      <c r="B70" s="22"/>
      <c r="C70" s="953" t="s">
        <v>24</v>
      </c>
      <c r="D70" s="662" t="s">
        <v>157</v>
      </c>
      <c r="E70" s="841" t="s">
        <v>188</v>
      </c>
      <c r="F70" s="841" t="s">
        <v>202</v>
      </c>
      <c r="G70" s="841" t="s">
        <v>195</v>
      </c>
      <c r="H70" s="657">
        <f aca="true" t="shared" si="3" ref="H70:H77">I70</f>
        <v>131094.04</v>
      </c>
      <c r="I70" s="660">
        <f>157500-26405.96</f>
        <v>131094.04</v>
      </c>
      <c r="J70" s="301"/>
      <c r="K70" s="302" t="s">
        <v>152</v>
      </c>
      <c r="L70" s="302" t="s">
        <v>152</v>
      </c>
      <c r="M70" s="302" t="s">
        <v>152</v>
      </c>
      <c r="N70" s="302" t="s">
        <v>152</v>
      </c>
      <c r="O70" s="17" t="s">
        <v>152</v>
      </c>
    </row>
    <row r="71" spans="1:15" s="46" customFormat="1" ht="12.75">
      <c r="A71" s="956"/>
      <c r="B71" s="22"/>
      <c r="C71" s="954"/>
      <c r="D71" s="29">
        <v>14130030000000000</v>
      </c>
      <c r="E71" s="842"/>
      <c r="F71" s="842"/>
      <c r="G71" s="842"/>
      <c r="H71" s="19">
        <f t="shared" si="3"/>
        <v>1944000</v>
      </c>
      <c r="I71" s="521">
        <f>1900000+44000</f>
        <v>1944000</v>
      </c>
      <c r="J71" s="301"/>
      <c r="K71" s="302" t="s">
        <v>152</v>
      </c>
      <c r="L71" s="302"/>
      <c r="M71" s="302"/>
      <c r="N71" s="302" t="s">
        <v>152</v>
      </c>
      <c r="O71" s="17"/>
    </row>
    <row r="72" spans="1:15" s="46" customFormat="1" ht="12.75">
      <c r="A72" s="955" t="s">
        <v>12</v>
      </c>
      <c r="B72" s="22"/>
      <c r="C72" s="953" t="s">
        <v>24</v>
      </c>
      <c r="D72" s="662" t="s">
        <v>157</v>
      </c>
      <c r="E72" s="841" t="s">
        <v>188</v>
      </c>
      <c r="F72" s="841" t="s">
        <v>196</v>
      </c>
      <c r="G72" s="841" t="s">
        <v>195</v>
      </c>
      <c r="H72" s="657">
        <f t="shared" si="3"/>
        <v>77517.99</v>
      </c>
      <c r="I72" s="660">
        <f>94000-4742.76-12-11727.25</f>
        <v>77517.99</v>
      </c>
      <c r="J72" s="19"/>
      <c r="K72" s="26" t="s">
        <v>152</v>
      </c>
      <c r="L72" s="26" t="s">
        <v>152</v>
      </c>
      <c r="M72" s="26" t="s">
        <v>152</v>
      </c>
      <c r="N72" s="26" t="s">
        <v>152</v>
      </c>
      <c r="O72" s="17" t="s">
        <v>152</v>
      </c>
    </row>
    <row r="73" spans="1:15" s="46" customFormat="1" ht="12.75">
      <c r="A73" s="956"/>
      <c r="B73" s="22"/>
      <c r="C73" s="954"/>
      <c r="D73" s="29">
        <v>14130030000000000</v>
      </c>
      <c r="E73" s="842"/>
      <c r="F73" s="842"/>
      <c r="G73" s="842"/>
      <c r="H73" s="19">
        <f t="shared" si="3"/>
        <v>496200</v>
      </c>
      <c r="I73" s="521">
        <v>496200</v>
      </c>
      <c r="J73" s="19"/>
      <c r="K73" s="26" t="s">
        <v>152</v>
      </c>
      <c r="L73" s="26"/>
      <c r="M73" s="26"/>
      <c r="N73" s="26" t="s">
        <v>152</v>
      </c>
      <c r="O73" s="17"/>
    </row>
    <row r="74" spans="1:15" s="46" customFormat="1" ht="12.75">
      <c r="A74" s="40" t="s">
        <v>13</v>
      </c>
      <c r="B74" s="22"/>
      <c r="C74" s="22" t="s">
        <v>24</v>
      </c>
      <c r="D74" s="22" t="s">
        <v>157</v>
      </c>
      <c r="E74" s="22" t="s">
        <v>188</v>
      </c>
      <c r="F74" s="22" t="s">
        <v>397</v>
      </c>
      <c r="G74" s="22" t="s">
        <v>203</v>
      </c>
      <c r="H74" s="19">
        <f t="shared" si="3"/>
        <v>55412</v>
      </c>
      <c r="I74" s="521">
        <f>55400+12</f>
        <v>55412</v>
      </c>
      <c r="J74" s="19"/>
      <c r="K74" s="26" t="s">
        <v>152</v>
      </c>
      <c r="L74" s="26" t="s">
        <v>152</v>
      </c>
      <c r="M74" s="26" t="s">
        <v>152</v>
      </c>
      <c r="N74" s="26" t="s">
        <v>152</v>
      </c>
      <c r="O74" s="17" t="s">
        <v>152</v>
      </c>
    </row>
    <row r="75" spans="1:15" s="46" customFormat="1" ht="12.75">
      <c r="A75" s="40" t="s">
        <v>13</v>
      </c>
      <c r="B75" s="22"/>
      <c r="C75" s="22" t="s">
        <v>24</v>
      </c>
      <c r="D75" s="22" t="s">
        <v>157</v>
      </c>
      <c r="E75" s="22" t="s">
        <v>188</v>
      </c>
      <c r="F75" s="22" t="s">
        <v>197</v>
      </c>
      <c r="G75" s="22" t="s">
        <v>204</v>
      </c>
      <c r="H75" s="19">
        <f t="shared" si="3"/>
        <v>1700</v>
      </c>
      <c r="I75" s="526">
        <v>1700</v>
      </c>
      <c r="J75" s="19"/>
      <c r="K75" s="26" t="s">
        <v>152</v>
      </c>
      <c r="L75" s="26" t="s">
        <v>152</v>
      </c>
      <c r="M75" s="26" t="s">
        <v>152</v>
      </c>
      <c r="N75" s="26" t="s">
        <v>152</v>
      </c>
      <c r="O75" s="17" t="s">
        <v>152</v>
      </c>
    </row>
    <row r="76" spans="1:15" s="46" customFormat="1" ht="12.75" hidden="1">
      <c r="A76" s="40" t="s">
        <v>14</v>
      </c>
      <c r="B76" s="22"/>
      <c r="C76" s="22" t="s">
        <v>24</v>
      </c>
      <c r="D76" s="22" t="s">
        <v>157</v>
      </c>
      <c r="E76" s="22" t="s">
        <v>205</v>
      </c>
      <c r="F76" s="22" t="s">
        <v>198</v>
      </c>
      <c r="G76" s="22" t="s">
        <v>195</v>
      </c>
      <c r="H76" s="19">
        <f t="shared" si="3"/>
        <v>0</v>
      </c>
      <c r="I76" s="521"/>
      <c r="J76" s="19"/>
      <c r="K76" s="26" t="s">
        <v>152</v>
      </c>
      <c r="L76" s="26" t="s">
        <v>152</v>
      </c>
      <c r="M76" s="26" t="s">
        <v>152</v>
      </c>
      <c r="N76" s="26" t="s">
        <v>152</v>
      </c>
      <c r="O76" s="17" t="s">
        <v>152</v>
      </c>
    </row>
    <row r="77" spans="1:15" s="46" customFormat="1" ht="12.75">
      <c r="A77" s="666" t="s">
        <v>340</v>
      </c>
      <c r="B77" s="662"/>
      <c r="C77" s="662" t="s">
        <v>24</v>
      </c>
      <c r="D77" s="662" t="s">
        <v>157</v>
      </c>
      <c r="E77" s="662" t="s">
        <v>188</v>
      </c>
      <c r="F77" s="662" t="s">
        <v>199</v>
      </c>
      <c r="G77" s="662" t="s">
        <v>195</v>
      </c>
      <c r="H77" s="657">
        <f t="shared" si="3"/>
        <v>78133.20999999999</v>
      </c>
      <c r="I77" s="660">
        <f>40000+38133.21</f>
        <v>78133.20999999999</v>
      </c>
      <c r="J77" s="19"/>
      <c r="K77" s="26" t="s">
        <v>152</v>
      </c>
      <c r="L77" s="26" t="s">
        <v>152</v>
      </c>
      <c r="M77" s="26" t="s">
        <v>152</v>
      </c>
      <c r="N77" s="26" t="s">
        <v>152</v>
      </c>
      <c r="O77" s="17" t="s">
        <v>152</v>
      </c>
    </row>
    <row r="78" spans="1:15" s="46" customFormat="1" ht="13.5">
      <c r="A78" s="839" t="s">
        <v>206</v>
      </c>
      <c r="B78" s="840"/>
      <c r="C78" s="48" t="s">
        <v>25</v>
      </c>
      <c r="D78" s="12"/>
      <c r="E78" s="48"/>
      <c r="F78" s="12"/>
      <c r="G78" s="12"/>
      <c r="H78" s="75">
        <f>K78</f>
        <v>839300</v>
      </c>
      <c r="I78" s="238"/>
      <c r="J78" s="75"/>
      <c r="K78" s="75">
        <f>K81</f>
        <v>839300</v>
      </c>
      <c r="L78" s="14"/>
      <c r="M78" s="14"/>
      <c r="N78" s="15" t="s">
        <v>187</v>
      </c>
      <c r="O78" s="50"/>
    </row>
    <row r="79" spans="1:15" s="46" customFormat="1" ht="12.75" hidden="1">
      <c r="A79" s="40" t="s">
        <v>4</v>
      </c>
      <c r="B79" s="22"/>
      <c r="C79" s="22"/>
      <c r="D79" s="22"/>
      <c r="E79" s="22"/>
      <c r="F79" s="22" t="s">
        <v>179</v>
      </c>
      <c r="G79" s="22" t="s">
        <v>189</v>
      </c>
      <c r="H79" s="19">
        <f>I79</f>
        <v>0</v>
      </c>
      <c r="I79" s="19"/>
      <c r="J79" s="19"/>
      <c r="K79" s="35" t="s">
        <v>152</v>
      </c>
      <c r="L79" s="26" t="s">
        <v>152</v>
      </c>
      <c r="M79" s="26" t="s">
        <v>152</v>
      </c>
      <c r="N79" s="26" t="s">
        <v>152</v>
      </c>
      <c r="O79" s="17" t="s">
        <v>152</v>
      </c>
    </row>
    <row r="80" spans="1:15" s="46" customFormat="1" ht="12.75" hidden="1">
      <c r="A80" s="40" t="s">
        <v>5</v>
      </c>
      <c r="B80" s="22"/>
      <c r="C80" s="22"/>
      <c r="D80" s="22"/>
      <c r="E80" s="22"/>
      <c r="F80" s="22"/>
      <c r="G80" s="22"/>
      <c r="H80" s="19">
        <f>I80</f>
        <v>0</v>
      </c>
      <c r="I80" s="19"/>
      <c r="J80" s="19"/>
      <c r="K80" s="35" t="s">
        <v>152</v>
      </c>
      <c r="L80" s="26" t="s">
        <v>152</v>
      </c>
      <c r="M80" s="26" t="s">
        <v>152</v>
      </c>
      <c r="N80" s="26" t="s">
        <v>152</v>
      </c>
      <c r="O80" s="17" t="s">
        <v>152</v>
      </c>
    </row>
    <row r="81" spans="1:15" s="46" customFormat="1" ht="13.5">
      <c r="A81" s="40" t="s">
        <v>12</v>
      </c>
      <c r="B81" s="22"/>
      <c r="C81" s="72" t="s">
        <v>25</v>
      </c>
      <c r="D81" s="22" t="s">
        <v>169</v>
      </c>
      <c r="E81" s="22" t="s">
        <v>207</v>
      </c>
      <c r="F81" s="22" t="s">
        <v>196</v>
      </c>
      <c r="G81" s="22" t="s">
        <v>195</v>
      </c>
      <c r="H81" s="19">
        <f aca="true" t="shared" si="4" ref="H81:H91">K81</f>
        <v>839300</v>
      </c>
      <c r="I81" s="26" t="s">
        <v>152</v>
      </c>
      <c r="J81" s="19"/>
      <c r="K81" s="35">
        <v>839300</v>
      </c>
      <c r="L81" s="26" t="s">
        <v>152</v>
      </c>
      <c r="M81" s="26" t="s">
        <v>152</v>
      </c>
      <c r="N81" s="26" t="s">
        <v>152</v>
      </c>
      <c r="O81" s="17" t="s">
        <v>152</v>
      </c>
    </row>
    <row r="82" spans="1:15" s="46" customFormat="1" ht="18.75" customHeight="1" hidden="1">
      <c r="A82" s="844" t="s">
        <v>208</v>
      </c>
      <c r="B82" s="845"/>
      <c r="C82" s="48" t="s">
        <v>26</v>
      </c>
      <c r="D82" s="12"/>
      <c r="E82" s="12"/>
      <c r="F82" s="12"/>
      <c r="G82" s="12"/>
      <c r="H82" s="14">
        <f t="shared" si="4"/>
        <v>0</v>
      </c>
      <c r="I82" s="55"/>
      <c r="J82" s="14"/>
      <c r="K82" s="257">
        <f>K83</f>
        <v>0</v>
      </c>
      <c r="L82" s="55"/>
      <c r="M82" s="55"/>
      <c r="N82" s="55"/>
      <c r="O82" s="17"/>
    </row>
    <row r="83" spans="1:15" s="46" customFormat="1" ht="13.5" customHeight="1" hidden="1">
      <c r="A83" s="40" t="s">
        <v>12</v>
      </c>
      <c r="B83" s="71"/>
      <c r="C83" s="72" t="s">
        <v>26</v>
      </c>
      <c r="D83" s="22" t="s">
        <v>157</v>
      </c>
      <c r="E83" s="22" t="s">
        <v>188</v>
      </c>
      <c r="F83" s="22" t="s">
        <v>196</v>
      </c>
      <c r="G83" s="22" t="s">
        <v>195</v>
      </c>
      <c r="H83" s="19">
        <f t="shared" si="4"/>
        <v>0</v>
      </c>
      <c r="I83" s="26" t="s">
        <v>152</v>
      </c>
      <c r="J83" s="19"/>
      <c r="K83" s="35"/>
      <c r="L83" s="26"/>
      <c r="M83" s="26"/>
      <c r="N83" s="26" t="s">
        <v>152</v>
      </c>
      <c r="O83" s="17"/>
    </row>
    <row r="84" spans="1:15" s="46" customFormat="1" ht="26.25" customHeight="1">
      <c r="A84" s="69" t="s">
        <v>342</v>
      </c>
      <c r="B84" s="248"/>
      <c r="C84" s="48" t="s">
        <v>59</v>
      </c>
      <c r="D84" s="12"/>
      <c r="E84" s="12"/>
      <c r="F84" s="12"/>
      <c r="G84" s="12"/>
      <c r="H84" s="75">
        <f t="shared" si="4"/>
        <v>244000</v>
      </c>
      <c r="I84" s="76"/>
      <c r="J84" s="75"/>
      <c r="K84" s="259">
        <f>K85</f>
        <v>244000</v>
      </c>
      <c r="L84" s="55"/>
      <c r="M84" s="55"/>
      <c r="N84" s="55"/>
      <c r="O84" s="17"/>
    </row>
    <row r="85" spans="1:15" s="46" customFormat="1" ht="12.75">
      <c r="A85" s="298" t="s">
        <v>12</v>
      </c>
      <c r="B85" s="306"/>
      <c r="C85" s="296" t="s">
        <v>59</v>
      </c>
      <c r="D85" s="296" t="s">
        <v>157</v>
      </c>
      <c r="E85" s="296" t="s">
        <v>240</v>
      </c>
      <c r="F85" s="296" t="s">
        <v>196</v>
      </c>
      <c r="G85" s="296" t="s">
        <v>195</v>
      </c>
      <c r="H85" s="301">
        <f t="shared" si="4"/>
        <v>244000</v>
      </c>
      <c r="I85" s="302" t="s">
        <v>152</v>
      </c>
      <c r="J85" s="301"/>
      <c r="K85" s="307">
        <f>24000+220000</f>
        <v>244000</v>
      </c>
      <c r="L85" s="302"/>
      <c r="M85" s="302"/>
      <c r="N85" s="302" t="s">
        <v>152</v>
      </c>
      <c r="O85" s="17"/>
    </row>
    <row r="86" spans="1:15" s="46" customFormat="1" ht="54.75" customHeight="1">
      <c r="A86" s="839" t="s">
        <v>545</v>
      </c>
      <c r="B86" s="840"/>
      <c r="C86" s="48" t="s">
        <v>414</v>
      </c>
      <c r="D86" s="12"/>
      <c r="E86" s="12"/>
      <c r="F86" s="12"/>
      <c r="G86" s="12"/>
      <c r="H86" s="75">
        <f t="shared" si="4"/>
        <v>203000</v>
      </c>
      <c r="I86" s="55" t="s">
        <v>152</v>
      </c>
      <c r="J86" s="14"/>
      <c r="K86" s="75">
        <f>SUM(K87:K91)</f>
        <v>203000</v>
      </c>
      <c r="L86" s="55"/>
      <c r="M86" s="55"/>
      <c r="N86" s="55" t="s">
        <v>152</v>
      </c>
      <c r="O86" s="17"/>
    </row>
    <row r="87" spans="1:15" s="46" customFormat="1" ht="12.75">
      <c r="A87" s="40" t="s">
        <v>12</v>
      </c>
      <c r="B87" s="272"/>
      <c r="C87" s="22" t="s">
        <v>380</v>
      </c>
      <c r="D87" s="22" t="s">
        <v>157</v>
      </c>
      <c r="E87" s="22" t="s">
        <v>188</v>
      </c>
      <c r="F87" s="22" t="s">
        <v>196</v>
      </c>
      <c r="G87" s="22" t="s">
        <v>195</v>
      </c>
      <c r="H87" s="19">
        <f t="shared" si="4"/>
        <v>113000</v>
      </c>
      <c r="I87" s="26" t="s">
        <v>152</v>
      </c>
      <c r="J87" s="26"/>
      <c r="K87" s="35">
        <f>100000-40000+53000</f>
        <v>113000</v>
      </c>
      <c r="L87" s="26"/>
      <c r="M87" s="26"/>
      <c r="N87" s="26" t="s">
        <v>152</v>
      </c>
      <c r="O87" s="17"/>
    </row>
    <row r="88" spans="1:15" s="46" customFormat="1" ht="12.75">
      <c r="A88" s="298" t="s">
        <v>416</v>
      </c>
      <c r="B88" s="296"/>
      <c r="C88" s="296" t="s">
        <v>414</v>
      </c>
      <c r="D88" s="296" t="s">
        <v>415</v>
      </c>
      <c r="E88" s="296" t="s">
        <v>188</v>
      </c>
      <c r="F88" s="296" t="s">
        <v>196</v>
      </c>
      <c r="G88" s="296" t="s">
        <v>195</v>
      </c>
      <c r="H88" s="301">
        <f t="shared" si="4"/>
        <v>64800</v>
      </c>
      <c r="I88" s="302" t="s">
        <v>152</v>
      </c>
      <c r="J88" s="301"/>
      <c r="K88" s="35">
        <v>64800</v>
      </c>
      <c r="L88" s="302"/>
      <c r="M88" s="302"/>
      <c r="N88" s="302" t="s">
        <v>152</v>
      </c>
      <c r="O88" s="302" t="s">
        <v>152</v>
      </c>
    </row>
    <row r="89" spans="1:15" s="46" customFormat="1" ht="12.75">
      <c r="A89" s="298" t="s">
        <v>416</v>
      </c>
      <c r="B89" s="296"/>
      <c r="C89" s="296" t="s">
        <v>414</v>
      </c>
      <c r="D89" s="296" t="s">
        <v>417</v>
      </c>
      <c r="E89" s="296" t="s">
        <v>188</v>
      </c>
      <c r="F89" s="296" t="s">
        <v>196</v>
      </c>
      <c r="G89" s="296" t="s">
        <v>195</v>
      </c>
      <c r="H89" s="301">
        <f t="shared" si="4"/>
        <v>7200</v>
      </c>
      <c r="I89" s="302" t="s">
        <v>152</v>
      </c>
      <c r="J89" s="301"/>
      <c r="K89" s="35">
        <v>7200</v>
      </c>
      <c r="L89" s="302"/>
      <c r="M89" s="302"/>
      <c r="N89" s="302" t="s">
        <v>152</v>
      </c>
      <c r="O89" s="17"/>
    </row>
    <row r="90" spans="1:15" s="46" customFormat="1" ht="12.75">
      <c r="A90" s="298" t="s">
        <v>416</v>
      </c>
      <c r="B90" s="296"/>
      <c r="C90" s="296" t="s">
        <v>414</v>
      </c>
      <c r="D90" s="296" t="s">
        <v>418</v>
      </c>
      <c r="E90" s="296" t="s">
        <v>188</v>
      </c>
      <c r="F90" s="296" t="s">
        <v>196</v>
      </c>
      <c r="G90" s="296" t="s">
        <v>195</v>
      </c>
      <c r="H90" s="301">
        <f t="shared" si="4"/>
        <v>16200</v>
      </c>
      <c r="I90" s="302" t="s">
        <v>152</v>
      </c>
      <c r="J90" s="301"/>
      <c r="K90" s="35">
        <v>16200</v>
      </c>
      <c r="L90" s="302"/>
      <c r="M90" s="302"/>
      <c r="N90" s="302" t="s">
        <v>152</v>
      </c>
      <c r="O90" s="17"/>
    </row>
    <row r="91" spans="1:15" s="46" customFormat="1" ht="12.75">
      <c r="A91" s="298" t="s">
        <v>416</v>
      </c>
      <c r="B91" s="296"/>
      <c r="C91" s="296" t="s">
        <v>414</v>
      </c>
      <c r="D91" s="296" t="s">
        <v>419</v>
      </c>
      <c r="E91" s="296" t="s">
        <v>188</v>
      </c>
      <c r="F91" s="296" t="s">
        <v>196</v>
      </c>
      <c r="G91" s="296" t="s">
        <v>195</v>
      </c>
      <c r="H91" s="301">
        <f t="shared" si="4"/>
        <v>1800</v>
      </c>
      <c r="I91" s="302" t="s">
        <v>152</v>
      </c>
      <c r="J91" s="301"/>
      <c r="K91" s="35">
        <v>1800</v>
      </c>
      <c r="L91" s="302"/>
      <c r="M91" s="302"/>
      <c r="N91" s="302" t="s">
        <v>152</v>
      </c>
      <c r="O91" s="17"/>
    </row>
    <row r="92" spans="1:15" s="46" customFormat="1" ht="41.25" customHeight="1">
      <c r="A92" s="839" t="s">
        <v>421</v>
      </c>
      <c r="B92" s="840"/>
      <c r="C92" s="48" t="s">
        <v>96</v>
      </c>
      <c r="D92" s="78"/>
      <c r="E92" s="74"/>
      <c r="F92" s="74"/>
      <c r="G92" s="74"/>
      <c r="H92" s="75"/>
      <c r="I92" s="76"/>
      <c r="J92" s="75"/>
      <c r="K92" s="259">
        <f>SUM(K94:K99)</f>
        <v>308803.94999999995</v>
      </c>
      <c r="L92" s="76"/>
      <c r="M92" s="76"/>
      <c r="N92" s="76"/>
      <c r="O92" s="17"/>
    </row>
    <row r="93" spans="1:15" s="46" customFormat="1" ht="12.75" hidden="1">
      <c r="A93" s="298" t="s">
        <v>11</v>
      </c>
      <c r="B93" s="296"/>
      <c r="C93" s="296" t="s">
        <v>96</v>
      </c>
      <c r="D93" s="296" t="s">
        <v>157</v>
      </c>
      <c r="E93" s="296" t="s">
        <v>422</v>
      </c>
      <c r="F93" s="296" t="s">
        <v>202</v>
      </c>
      <c r="G93" s="296" t="s">
        <v>195</v>
      </c>
      <c r="H93" s="301">
        <f aca="true" t="shared" si="5" ref="H93:H99">K93</f>
        <v>0</v>
      </c>
      <c r="I93" s="302" t="s">
        <v>152</v>
      </c>
      <c r="J93" s="303"/>
      <c r="K93" s="307"/>
      <c r="L93" s="303"/>
      <c r="M93" s="301"/>
      <c r="N93" s="302" t="s">
        <v>152</v>
      </c>
      <c r="O93" s="17"/>
    </row>
    <row r="94" spans="1:15" s="46" customFormat="1" ht="12.75">
      <c r="A94" s="855" t="s">
        <v>12</v>
      </c>
      <c r="B94" s="22"/>
      <c r="C94" s="884" t="s">
        <v>96</v>
      </c>
      <c r="D94" s="22" t="s">
        <v>157</v>
      </c>
      <c r="E94" s="884" t="s">
        <v>422</v>
      </c>
      <c r="F94" s="884" t="s">
        <v>196</v>
      </c>
      <c r="G94" s="884" t="s">
        <v>195</v>
      </c>
      <c r="H94" s="19">
        <f t="shared" si="5"/>
        <v>190196.8</v>
      </c>
      <c r="I94" s="26" t="s">
        <v>152</v>
      </c>
      <c r="J94" s="26"/>
      <c r="K94" s="35">
        <f>175547+14650-0.2</f>
        <v>190196.8</v>
      </c>
      <c r="L94" s="302"/>
      <c r="M94" s="302"/>
      <c r="N94" s="302" t="s">
        <v>152</v>
      </c>
      <c r="O94" s="17"/>
    </row>
    <row r="95" spans="1:15" s="46" customFormat="1" ht="12.75">
      <c r="A95" s="950"/>
      <c r="B95" s="22"/>
      <c r="C95" s="885"/>
      <c r="D95" s="22" t="s">
        <v>423</v>
      </c>
      <c r="E95" s="885"/>
      <c r="F95" s="885"/>
      <c r="G95" s="885"/>
      <c r="H95" s="19">
        <f t="shared" si="5"/>
        <v>106746.25</v>
      </c>
      <c r="I95" s="26" t="s">
        <v>152</v>
      </c>
      <c r="J95" s="26"/>
      <c r="K95" s="35">
        <v>106746.25</v>
      </c>
      <c r="L95" s="302"/>
      <c r="M95" s="302"/>
      <c r="N95" s="302" t="s">
        <v>152</v>
      </c>
      <c r="O95" s="17"/>
    </row>
    <row r="96" spans="1:15" s="46" customFormat="1" ht="12.75">
      <c r="A96" s="856"/>
      <c r="B96" s="22"/>
      <c r="C96" s="886"/>
      <c r="D96" s="22" t="s">
        <v>348</v>
      </c>
      <c r="E96" s="886"/>
      <c r="F96" s="886"/>
      <c r="G96" s="886"/>
      <c r="H96" s="19">
        <f t="shared" si="5"/>
        <v>3123.1600000000003</v>
      </c>
      <c r="I96" s="26"/>
      <c r="J96" s="26"/>
      <c r="K96" s="35">
        <f>7116.8-3993.64</f>
        <v>3123.1600000000003</v>
      </c>
      <c r="L96" s="302"/>
      <c r="M96" s="302"/>
      <c r="N96" s="302"/>
      <c r="O96" s="17"/>
    </row>
    <row r="97" spans="1:15" s="46" customFormat="1" ht="25.5" hidden="1">
      <c r="A97" s="40" t="s">
        <v>424</v>
      </c>
      <c r="B97" s="22"/>
      <c r="C97" s="22" t="s">
        <v>96</v>
      </c>
      <c r="D97" s="22" t="s">
        <v>157</v>
      </c>
      <c r="E97" s="22" t="s">
        <v>422</v>
      </c>
      <c r="F97" s="22" t="s">
        <v>198</v>
      </c>
      <c r="G97" s="22" t="s">
        <v>195</v>
      </c>
      <c r="H97" s="19">
        <f>K97</f>
        <v>0</v>
      </c>
      <c r="I97" s="26" t="s">
        <v>152</v>
      </c>
      <c r="J97" s="26"/>
      <c r="K97" s="35"/>
      <c r="L97" s="302"/>
      <c r="M97" s="302"/>
      <c r="N97" s="302" t="s">
        <v>152</v>
      </c>
      <c r="O97" s="17"/>
    </row>
    <row r="98" spans="1:15" s="46" customFormat="1" ht="12.75">
      <c r="A98" s="855" t="s">
        <v>425</v>
      </c>
      <c r="B98" s="22"/>
      <c r="C98" s="884" t="s">
        <v>96</v>
      </c>
      <c r="D98" s="22" t="s">
        <v>157</v>
      </c>
      <c r="E98" s="884" t="s">
        <v>422</v>
      </c>
      <c r="F98" s="884" t="s">
        <v>199</v>
      </c>
      <c r="G98" s="884" t="s">
        <v>195</v>
      </c>
      <c r="H98" s="19">
        <f t="shared" si="5"/>
        <v>0.2</v>
      </c>
      <c r="I98" s="26" t="s">
        <v>152</v>
      </c>
      <c r="J98" s="26"/>
      <c r="K98" s="35">
        <v>0.2</v>
      </c>
      <c r="L98" s="302"/>
      <c r="M98" s="302"/>
      <c r="N98" s="302" t="s">
        <v>152</v>
      </c>
      <c r="O98" s="17"/>
    </row>
    <row r="99" spans="1:15" s="46" customFormat="1" ht="12.75">
      <c r="A99" s="856"/>
      <c r="B99" s="22"/>
      <c r="C99" s="886"/>
      <c r="D99" s="22" t="s">
        <v>348</v>
      </c>
      <c r="E99" s="886"/>
      <c r="F99" s="886"/>
      <c r="G99" s="886"/>
      <c r="H99" s="19">
        <f t="shared" si="5"/>
        <v>8737.539999999999</v>
      </c>
      <c r="I99" s="26" t="s">
        <v>152</v>
      </c>
      <c r="J99" s="26"/>
      <c r="K99" s="35">
        <f>4743.9+3993.64</f>
        <v>8737.539999999999</v>
      </c>
      <c r="L99" s="302"/>
      <c r="M99" s="302"/>
      <c r="N99" s="302" t="s">
        <v>152</v>
      </c>
      <c r="O99" s="17"/>
    </row>
    <row r="100" spans="1:15" s="46" customFormat="1" ht="15" customHeight="1">
      <c r="A100" s="839" t="s">
        <v>412</v>
      </c>
      <c r="B100" s="840"/>
      <c r="C100" s="48" t="s">
        <v>272</v>
      </c>
      <c r="D100" s="82"/>
      <c r="E100" s="12"/>
      <c r="F100" s="12"/>
      <c r="G100" s="12"/>
      <c r="H100" s="14"/>
      <c r="I100" s="55"/>
      <c r="J100" s="14"/>
      <c r="K100" s="259">
        <f>K101+K102</f>
        <v>350000</v>
      </c>
      <c r="L100" s="55"/>
      <c r="M100" s="55"/>
      <c r="N100" s="55"/>
      <c r="O100" s="17"/>
    </row>
    <row r="101" spans="1:15" s="46" customFormat="1" ht="15" customHeight="1">
      <c r="A101" s="40" t="s">
        <v>11</v>
      </c>
      <c r="B101" s="71"/>
      <c r="C101" s="72" t="s">
        <v>272</v>
      </c>
      <c r="D101" s="17" t="s">
        <v>268</v>
      </c>
      <c r="E101" s="22" t="s">
        <v>250</v>
      </c>
      <c r="F101" s="85">
        <v>225</v>
      </c>
      <c r="G101" s="22" t="s">
        <v>195</v>
      </c>
      <c r="H101" s="20" t="s">
        <v>152</v>
      </c>
      <c r="I101" s="26" t="s">
        <v>152</v>
      </c>
      <c r="J101" s="19"/>
      <c r="K101" s="35">
        <v>350000</v>
      </c>
      <c r="L101" s="26"/>
      <c r="M101" s="26"/>
      <c r="N101" s="26" t="s">
        <v>152</v>
      </c>
      <c r="O101" s="17"/>
    </row>
    <row r="102" spans="1:15" s="46" customFormat="1" ht="13.5" hidden="1">
      <c r="A102" s="86" t="s">
        <v>14</v>
      </c>
      <c r="B102" s="71"/>
      <c r="C102" s="72" t="s">
        <v>272</v>
      </c>
      <c r="D102" s="17" t="s">
        <v>268</v>
      </c>
      <c r="E102" s="22" t="s">
        <v>250</v>
      </c>
      <c r="F102" s="22" t="s">
        <v>198</v>
      </c>
      <c r="G102" s="22" t="s">
        <v>195</v>
      </c>
      <c r="H102" s="19"/>
      <c r="I102" s="26"/>
      <c r="J102" s="19"/>
      <c r="K102" s="35"/>
      <c r="L102" s="26"/>
      <c r="M102" s="26"/>
      <c r="N102" s="26"/>
      <c r="O102" s="17"/>
    </row>
    <row r="103" spans="1:15" s="46" customFormat="1" ht="15" customHeight="1" hidden="1">
      <c r="A103" s="839" t="s">
        <v>301</v>
      </c>
      <c r="B103" s="840"/>
      <c r="C103" s="48" t="s">
        <v>27</v>
      </c>
      <c r="D103" s="82"/>
      <c r="E103" s="12"/>
      <c r="F103" s="12"/>
      <c r="G103" s="12"/>
      <c r="H103" s="14"/>
      <c r="I103" s="55"/>
      <c r="J103" s="14"/>
      <c r="K103" s="257">
        <f>K104</f>
        <v>0</v>
      </c>
      <c r="L103" s="55"/>
      <c r="M103" s="55"/>
      <c r="N103" s="55"/>
      <c r="O103" s="17"/>
    </row>
    <row r="104" spans="1:15" s="46" customFormat="1" ht="15" customHeight="1" hidden="1">
      <c r="A104" s="40" t="s">
        <v>302</v>
      </c>
      <c r="B104" s="22"/>
      <c r="C104" s="22" t="s">
        <v>27</v>
      </c>
      <c r="D104" s="22" t="s">
        <v>157</v>
      </c>
      <c r="E104" s="22" t="s">
        <v>188</v>
      </c>
      <c r="F104" s="22" t="s">
        <v>196</v>
      </c>
      <c r="G104" s="22" t="s">
        <v>195</v>
      </c>
      <c r="H104" s="19"/>
      <c r="I104" s="26"/>
      <c r="J104" s="19"/>
      <c r="K104" s="35"/>
      <c r="L104" s="26"/>
      <c r="M104" s="26"/>
      <c r="N104" s="26"/>
      <c r="O104" s="17"/>
    </row>
    <row r="105" spans="1:15" s="46" customFormat="1" ht="29.25" customHeight="1">
      <c r="A105" s="839" t="s">
        <v>343</v>
      </c>
      <c r="B105" s="840"/>
      <c r="C105" s="48" t="s">
        <v>344</v>
      </c>
      <c r="D105" s="12"/>
      <c r="E105" s="12"/>
      <c r="F105" s="12"/>
      <c r="G105" s="12"/>
      <c r="H105" s="75">
        <f aca="true" t="shared" si="6" ref="H105:H111">K105</f>
        <v>12222222</v>
      </c>
      <c r="I105" s="76"/>
      <c r="J105" s="75"/>
      <c r="K105" s="75">
        <f>K106+K107</f>
        <v>12222222</v>
      </c>
      <c r="L105" s="55"/>
      <c r="M105" s="55"/>
      <c r="N105" s="55"/>
      <c r="O105" s="17"/>
    </row>
    <row r="106" spans="1:15" s="46" customFormat="1" ht="16.5" customHeight="1">
      <c r="A106" s="298" t="s">
        <v>347</v>
      </c>
      <c r="B106" s="306"/>
      <c r="C106" s="296" t="s">
        <v>344</v>
      </c>
      <c r="D106" s="296" t="s">
        <v>345</v>
      </c>
      <c r="E106" s="296" t="s">
        <v>188</v>
      </c>
      <c r="F106" s="296" t="s">
        <v>202</v>
      </c>
      <c r="G106" s="296" t="s">
        <v>346</v>
      </c>
      <c r="H106" s="301">
        <f t="shared" si="6"/>
        <v>11000000</v>
      </c>
      <c r="I106" s="302" t="s">
        <v>152</v>
      </c>
      <c r="J106" s="301"/>
      <c r="K106" s="307">
        <v>11000000</v>
      </c>
      <c r="L106" s="302"/>
      <c r="M106" s="302"/>
      <c r="N106" s="302" t="s">
        <v>152</v>
      </c>
      <c r="O106" s="17"/>
    </row>
    <row r="107" spans="1:15" s="46" customFormat="1" ht="16.5" customHeight="1">
      <c r="A107" s="298" t="s">
        <v>347</v>
      </c>
      <c r="B107" s="308"/>
      <c r="C107" s="296" t="s">
        <v>344</v>
      </c>
      <c r="D107" s="296" t="s">
        <v>348</v>
      </c>
      <c r="E107" s="296" t="s">
        <v>188</v>
      </c>
      <c r="F107" s="296" t="s">
        <v>202</v>
      </c>
      <c r="G107" s="296" t="s">
        <v>346</v>
      </c>
      <c r="H107" s="301">
        <f t="shared" si="6"/>
        <v>1222222</v>
      </c>
      <c r="I107" s="302" t="s">
        <v>152</v>
      </c>
      <c r="J107" s="301"/>
      <c r="K107" s="307">
        <f>230000+992222</f>
        <v>1222222</v>
      </c>
      <c r="L107" s="302"/>
      <c r="M107" s="302"/>
      <c r="N107" s="302" t="s">
        <v>152</v>
      </c>
      <c r="O107" s="17"/>
    </row>
    <row r="108" spans="1:15" s="46" customFormat="1" ht="16.5" customHeight="1">
      <c r="A108" s="69" t="s">
        <v>426</v>
      </c>
      <c r="B108" s="68"/>
      <c r="C108" s="48" t="s">
        <v>378</v>
      </c>
      <c r="D108" s="12"/>
      <c r="E108" s="12"/>
      <c r="F108" s="12"/>
      <c r="G108" s="12"/>
      <c r="H108" s="75">
        <f t="shared" si="6"/>
        <v>120000</v>
      </c>
      <c r="I108" s="55" t="s">
        <v>152</v>
      </c>
      <c r="J108" s="14"/>
      <c r="K108" s="259">
        <f>K109</f>
        <v>120000</v>
      </c>
      <c r="L108" s="55"/>
      <c r="M108" s="55"/>
      <c r="N108" s="55" t="s">
        <v>152</v>
      </c>
      <c r="O108" s="17"/>
    </row>
    <row r="109" spans="1:15" s="46" customFormat="1" ht="65.25" customHeight="1">
      <c r="A109" s="398" t="s">
        <v>477</v>
      </c>
      <c r="B109" s="306"/>
      <c r="C109" s="296" t="s">
        <v>378</v>
      </c>
      <c r="D109" s="296" t="s">
        <v>157</v>
      </c>
      <c r="E109" s="296" t="s">
        <v>188</v>
      </c>
      <c r="F109" s="296" t="s">
        <v>384</v>
      </c>
      <c r="G109" s="296" t="s">
        <v>204</v>
      </c>
      <c r="H109" s="301">
        <f t="shared" si="6"/>
        <v>120000</v>
      </c>
      <c r="I109" s="302" t="s">
        <v>152</v>
      </c>
      <c r="J109" s="301"/>
      <c r="K109" s="405">
        <f>30000+60000+30000</f>
        <v>120000</v>
      </c>
      <c r="L109" s="302"/>
      <c r="M109" s="302"/>
      <c r="N109" s="302" t="s">
        <v>152</v>
      </c>
      <c r="O109" s="17"/>
    </row>
    <row r="110" spans="1:15" s="46" customFormat="1" ht="12.75">
      <c r="A110" s="391" t="s">
        <v>473</v>
      </c>
      <c r="B110" s="283"/>
      <c r="C110" s="74" t="s">
        <v>27</v>
      </c>
      <c r="D110" s="74"/>
      <c r="E110" s="74"/>
      <c r="F110" s="74"/>
      <c r="G110" s="74"/>
      <c r="H110" s="238">
        <f t="shared" si="6"/>
        <v>150850</v>
      </c>
      <c r="I110" s="76"/>
      <c r="J110" s="238"/>
      <c r="K110" s="75">
        <f>K111</f>
        <v>150850</v>
      </c>
      <c r="L110" s="76"/>
      <c r="M110" s="76"/>
      <c r="N110" s="76"/>
      <c r="O110" s="17"/>
    </row>
    <row r="111" spans="1:15" s="46" customFormat="1" ht="12.75">
      <c r="A111" s="392" t="s">
        <v>474</v>
      </c>
      <c r="B111" s="272"/>
      <c r="C111" s="22" t="s">
        <v>27</v>
      </c>
      <c r="D111" s="22" t="s">
        <v>475</v>
      </c>
      <c r="E111" s="22" t="s">
        <v>250</v>
      </c>
      <c r="F111" s="22" t="s">
        <v>196</v>
      </c>
      <c r="G111" s="22" t="s">
        <v>195</v>
      </c>
      <c r="H111" s="20">
        <f t="shared" si="6"/>
        <v>150850</v>
      </c>
      <c r="I111" s="26"/>
      <c r="J111" s="20"/>
      <c r="K111" s="19">
        <v>150850</v>
      </c>
      <c r="L111" s="26"/>
      <c r="M111" s="26"/>
      <c r="N111" s="26"/>
      <c r="O111" s="17"/>
    </row>
    <row r="112" spans="1:15" s="46" customFormat="1" ht="12.75">
      <c r="A112" s="409" t="s">
        <v>516</v>
      </c>
      <c r="B112" s="283"/>
      <c r="C112" s="410" t="s">
        <v>515</v>
      </c>
      <c r="D112" s="236"/>
      <c r="E112" s="236"/>
      <c r="F112" s="236"/>
      <c r="G112" s="236"/>
      <c r="H112" s="75">
        <f>K112</f>
        <v>11000</v>
      </c>
      <c r="I112" s="76"/>
      <c r="J112" s="75"/>
      <c r="K112" s="238">
        <f>K113</f>
        <v>11000</v>
      </c>
      <c r="L112" s="76"/>
      <c r="M112" s="76"/>
      <c r="N112" s="76"/>
      <c r="O112" s="17"/>
    </row>
    <row r="113" spans="1:15" s="46" customFormat="1" ht="12.75">
      <c r="A113" s="40" t="s">
        <v>474</v>
      </c>
      <c r="B113" s="272"/>
      <c r="C113" s="22" t="s">
        <v>515</v>
      </c>
      <c r="D113" s="22" t="s">
        <v>157</v>
      </c>
      <c r="E113" s="22" t="s">
        <v>517</v>
      </c>
      <c r="F113" s="22" t="s">
        <v>196</v>
      </c>
      <c r="G113" s="22" t="s">
        <v>195</v>
      </c>
      <c r="H113" s="19">
        <f>K113</f>
        <v>11000</v>
      </c>
      <c r="I113" s="26"/>
      <c r="J113" s="19"/>
      <c r="K113" s="20">
        <v>11000</v>
      </c>
      <c r="L113" s="26"/>
      <c r="M113" s="26"/>
      <c r="N113" s="26"/>
      <c r="O113" s="17"/>
    </row>
    <row r="114" spans="1:15" s="46" customFormat="1" ht="29.25" customHeight="1">
      <c r="A114" s="839" t="s">
        <v>428</v>
      </c>
      <c r="B114" s="843"/>
      <c r="C114" s="48" t="s">
        <v>156</v>
      </c>
      <c r="D114" s="12"/>
      <c r="E114" s="12"/>
      <c r="F114" s="12"/>
      <c r="G114" s="12"/>
      <c r="H114" s="75">
        <f>N114</f>
        <v>88014.72</v>
      </c>
      <c r="I114" s="76"/>
      <c r="J114" s="76"/>
      <c r="K114" s="76"/>
      <c r="L114" s="76"/>
      <c r="M114" s="76"/>
      <c r="N114" s="75">
        <f>SUM(N115:N122)</f>
        <v>88014.72</v>
      </c>
      <c r="O114" s="17"/>
    </row>
    <row r="115" spans="1:15" s="46" customFormat="1" ht="13.5" customHeight="1">
      <c r="A115" s="669" t="s">
        <v>8</v>
      </c>
      <c r="B115" s="670"/>
      <c r="C115" s="662" t="s">
        <v>156</v>
      </c>
      <c r="D115" s="662" t="s">
        <v>157</v>
      </c>
      <c r="E115" s="662" t="s">
        <v>188</v>
      </c>
      <c r="F115" s="662" t="s">
        <v>209</v>
      </c>
      <c r="G115" s="662" t="s">
        <v>195</v>
      </c>
      <c r="H115" s="657">
        <f aca="true" t="shared" si="7" ref="H115:H121">N115</f>
        <v>0</v>
      </c>
      <c r="I115" s="671" t="s">
        <v>152</v>
      </c>
      <c r="J115" s="671" t="s">
        <v>152</v>
      </c>
      <c r="K115" s="671" t="s">
        <v>152</v>
      </c>
      <c r="L115" s="671" t="s">
        <v>152</v>
      </c>
      <c r="M115" s="671"/>
      <c r="N115" s="672">
        <f>50000-50000</f>
        <v>0</v>
      </c>
      <c r="O115" s="17"/>
    </row>
    <row r="116" spans="1:15" s="46" customFormat="1" ht="13.5" customHeight="1">
      <c r="A116" s="666" t="s">
        <v>11</v>
      </c>
      <c r="B116" s="662"/>
      <c r="C116" s="662" t="s">
        <v>156</v>
      </c>
      <c r="D116" s="662" t="s">
        <v>157</v>
      </c>
      <c r="E116" s="662" t="s">
        <v>188</v>
      </c>
      <c r="F116" s="662" t="s">
        <v>202</v>
      </c>
      <c r="G116" s="662" t="s">
        <v>195</v>
      </c>
      <c r="H116" s="657">
        <f t="shared" si="7"/>
        <v>0</v>
      </c>
      <c r="I116" s="671" t="s">
        <v>152</v>
      </c>
      <c r="J116" s="671" t="s">
        <v>152</v>
      </c>
      <c r="K116" s="671" t="s">
        <v>152</v>
      </c>
      <c r="L116" s="671" t="s">
        <v>152</v>
      </c>
      <c r="M116" s="671"/>
      <c r="N116" s="672">
        <f>1600-1600</f>
        <v>0</v>
      </c>
      <c r="O116" s="17"/>
    </row>
    <row r="117" spans="1:15" s="46" customFormat="1" ht="13.5" customHeight="1">
      <c r="A117" s="298" t="s">
        <v>11</v>
      </c>
      <c r="B117" s="296"/>
      <c r="C117" s="296" t="s">
        <v>156</v>
      </c>
      <c r="D117" s="296" t="s">
        <v>157</v>
      </c>
      <c r="E117" s="296" t="s">
        <v>422</v>
      </c>
      <c r="F117" s="296" t="s">
        <v>202</v>
      </c>
      <c r="G117" s="296" t="s">
        <v>195</v>
      </c>
      <c r="H117" s="301">
        <f>N117</f>
        <v>4253</v>
      </c>
      <c r="I117" s="302" t="s">
        <v>152</v>
      </c>
      <c r="J117" s="302" t="s">
        <v>152</v>
      </c>
      <c r="K117" s="26" t="s">
        <v>152</v>
      </c>
      <c r="L117" s="302" t="s">
        <v>152</v>
      </c>
      <c r="M117" s="302" t="s">
        <v>152</v>
      </c>
      <c r="N117" s="19">
        <v>4253</v>
      </c>
      <c r="O117" s="17"/>
    </row>
    <row r="118" spans="1:15" s="46" customFormat="1" ht="13.5" customHeight="1">
      <c r="A118" s="666" t="s">
        <v>12</v>
      </c>
      <c r="B118" s="662"/>
      <c r="C118" s="662" t="s">
        <v>156</v>
      </c>
      <c r="D118" s="662" t="s">
        <v>157</v>
      </c>
      <c r="E118" s="662" t="s">
        <v>188</v>
      </c>
      <c r="F118" s="662" t="s">
        <v>196</v>
      </c>
      <c r="G118" s="662" t="s">
        <v>195</v>
      </c>
      <c r="H118" s="657">
        <f t="shared" si="7"/>
        <v>20614.72</v>
      </c>
      <c r="I118" s="671" t="s">
        <v>152</v>
      </c>
      <c r="J118" s="671"/>
      <c r="K118" s="671" t="s">
        <v>152</v>
      </c>
      <c r="L118" s="671" t="s">
        <v>152</v>
      </c>
      <c r="M118" s="671"/>
      <c r="N118" s="659">
        <f>40000-19385.28</f>
        <v>20614.72</v>
      </c>
      <c r="O118" s="17"/>
    </row>
    <row r="119" spans="1:15" s="46" customFormat="1" ht="13.5" customHeight="1">
      <c r="A119" s="298" t="s">
        <v>12</v>
      </c>
      <c r="B119" s="296"/>
      <c r="C119" s="296" t="s">
        <v>156</v>
      </c>
      <c r="D119" s="296" t="s">
        <v>157</v>
      </c>
      <c r="E119" s="296" t="s">
        <v>422</v>
      </c>
      <c r="F119" s="296" t="s">
        <v>196</v>
      </c>
      <c r="G119" s="296" t="s">
        <v>195</v>
      </c>
      <c r="H119" s="301">
        <f>N119</f>
        <v>18067</v>
      </c>
      <c r="I119" s="302" t="s">
        <v>152</v>
      </c>
      <c r="J119" s="302" t="s">
        <v>152</v>
      </c>
      <c r="K119" s="26" t="s">
        <v>152</v>
      </c>
      <c r="L119" s="302" t="s">
        <v>152</v>
      </c>
      <c r="M119" s="302" t="s">
        <v>152</v>
      </c>
      <c r="N119" s="19">
        <v>18067</v>
      </c>
      <c r="O119" s="17"/>
    </row>
    <row r="120" spans="1:15" s="46" customFormat="1" ht="13.5" customHeight="1">
      <c r="A120" s="666" t="s">
        <v>14</v>
      </c>
      <c r="B120" s="662"/>
      <c r="C120" s="662" t="s">
        <v>156</v>
      </c>
      <c r="D120" s="662" t="s">
        <v>157</v>
      </c>
      <c r="E120" s="662" t="s">
        <v>188</v>
      </c>
      <c r="F120" s="662" t="s">
        <v>198</v>
      </c>
      <c r="G120" s="662" t="s">
        <v>195</v>
      </c>
      <c r="H120" s="657">
        <f t="shared" si="7"/>
        <v>35000</v>
      </c>
      <c r="I120" s="671" t="s">
        <v>152</v>
      </c>
      <c r="J120" s="671" t="s">
        <v>152</v>
      </c>
      <c r="K120" s="671" t="s">
        <v>152</v>
      </c>
      <c r="L120" s="671" t="s">
        <v>152</v>
      </c>
      <c r="M120" s="671"/>
      <c r="N120" s="672">
        <f>150000-115000</f>
        <v>35000</v>
      </c>
      <c r="O120" s="17"/>
    </row>
    <row r="121" spans="1:15" s="46" customFormat="1" ht="13.5" customHeight="1">
      <c r="A121" s="666" t="s">
        <v>340</v>
      </c>
      <c r="B121" s="662"/>
      <c r="C121" s="662" t="s">
        <v>156</v>
      </c>
      <c r="D121" s="662" t="s">
        <v>157</v>
      </c>
      <c r="E121" s="662" t="s">
        <v>188</v>
      </c>
      <c r="F121" s="662" t="s">
        <v>199</v>
      </c>
      <c r="G121" s="662" t="s">
        <v>195</v>
      </c>
      <c r="H121" s="657">
        <f t="shared" si="7"/>
        <v>0</v>
      </c>
      <c r="I121" s="671" t="s">
        <v>152</v>
      </c>
      <c r="J121" s="671"/>
      <c r="K121" s="671" t="s">
        <v>152</v>
      </c>
      <c r="L121" s="671" t="s">
        <v>152</v>
      </c>
      <c r="M121" s="671"/>
      <c r="N121" s="659">
        <f>68400-68400</f>
        <v>0</v>
      </c>
      <c r="O121" s="17"/>
    </row>
    <row r="122" spans="1:15" s="46" customFormat="1" ht="13.5" customHeight="1">
      <c r="A122" s="305" t="s">
        <v>425</v>
      </c>
      <c r="B122" s="305"/>
      <c r="C122" s="296" t="s">
        <v>156</v>
      </c>
      <c r="D122" s="296" t="s">
        <v>157</v>
      </c>
      <c r="E122" s="296" t="s">
        <v>422</v>
      </c>
      <c r="F122" s="296" t="s">
        <v>199</v>
      </c>
      <c r="G122" s="296" t="s">
        <v>195</v>
      </c>
      <c r="H122" s="301">
        <f>N122</f>
        <v>10080</v>
      </c>
      <c r="I122" s="302" t="s">
        <v>152</v>
      </c>
      <c r="J122" s="315"/>
      <c r="K122" s="26" t="s">
        <v>152</v>
      </c>
      <c r="L122" s="315"/>
      <c r="M122" s="315"/>
      <c r="N122" s="19">
        <v>10080</v>
      </c>
      <c r="O122" s="17"/>
    </row>
    <row r="123" spans="1:15" s="46" customFormat="1" ht="24.75">
      <c r="A123" s="56" t="s">
        <v>210</v>
      </c>
      <c r="B123" s="57" t="s">
        <v>211</v>
      </c>
      <c r="C123" s="58" t="s">
        <v>152</v>
      </c>
      <c r="D123" s="58" t="s">
        <v>152</v>
      </c>
      <c r="E123" s="58" t="s">
        <v>152</v>
      </c>
      <c r="F123" s="58" t="s">
        <v>152</v>
      </c>
      <c r="G123" s="58" t="s">
        <v>152</v>
      </c>
      <c r="H123" s="44">
        <f>I123+N123+K123</f>
        <v>16906982</v>
      </c>
      <c r="I123" s="44">
        <f>I50+I53+I74+I75+I51</f>
        <v>16786982</v>
      </c>
      <c r="J123" s="44"/>
      <c r="K123" s="44">
        <f>K109</f>
        <v>120000</v>
      </c>
      <c r="L123" s="59" t="s">
        <v>152</v>
      </c>
      <c r="M123" s="59" t="s">
        <v>152</v>
      </c>
      <c r="N123" s="44"/>
      <c r="O123" s="17" t="s">
        <v>152</v>
      </c>
    </row>
    <row r="124" spans="1:15" s="46" customFormat="1" ht="24.75">
      <c r="A124" s="56" t="s">
        <v>212</v>
      </c>
      <c r="B124" s="57" t="s">
        <v>213</v>
      </c>
      <c r="C124" s="58" t="s">
        <v>152</v>
      </c>
      <c r="D124" s="58" t="s">
        <v>152</v>
      </c>
      <c r="E124" s="58" t="s">
        <v>152</v>
      </c>
      <c r="F124" s="58" t="s">
        <v>152</v>
      </c>
      <c r="G124" s="58" t="s">
        <v>152</v>
      </c>
      <c r="H124" s="44">
        <f>H126+H125</f>
        <v>18936269.669999998</v>
      </c>
      <c r="I124" s="44">
        <f>I126+I125</f>
        <v>4519079</v>
      </c>
      <c r="J124" s="44">
        <f>J126+J125</f>
        <v>0</v>
      </c>
      <c r="K124" s="44">
        <f>K126+K125</f>
        <v>14329175.95</v>
      </c>
      <c r="L124" s="59"/>
      <c r="M124" s="59"/>
      <c r="N124" s="44">
        <f>N126+N125</f>
        <v>88014.72</v>
      </c>
      <c r="O124" s="17"/>
    </row>
    <row r="125" spans="1:15" s="46" customFormat="1" ht="24" customHeight="1">
      <c r="A125" s="56" t="s">
        <v>214</v>
      </c>
      <c r="B125" s="57" t="s">
        <v>215</v>
      </c>
      <c r="C125" s="58" t="s">
        <v>152</v>
      </c>
      <c r="D125" s="58" t="s">
        <v>152</v>
      </c>
      <c r="E125" s="58" t="s">
        <v>152</v>
      </c>
      <c r="F125" s="58" t="s">
        <v>152</v>
      </c>
      <c r="G125" s="58" t="s">
        <v>152</v>
      </c>
      <c r="H125" s="44">
        <f>I125+N125+K125</f>
        <v>0</v>
      </c>
      <c r="I125" s="44"/>
      <c r="J125" s="44"/>
      <c r="K125" s="44">
        <v>0</v>
      </c>
      <c r="L125" s="59"/>
      <c r="M125" s="59"/>
      <c r="N125" s="44">
        <v>0</v>
      </c>
      <c r="O125" s="17"/>
    </row>
    <row r="126" spans="1:15" s="46" customFormat="1" ht="12.75" customHeight="1">
      <c r="A126" s="56" t="s">
        <v>216</v>
      </c>
      <c r="B126" s="57" t="s">
        <v>217</v>
      </c>
      <c r="C126" s="58" t="s">
        <v>152</v>
      </c>
      <c r="D126" s="58" t="s">
        <v>152</v>
      </c>
      <c r="E126" s="58" t="s">
        <v>152</v>
      </c>
      <c r="F126" s="58" t="s">
        <v>152</v>
      </c>
      <c r="G126" s="58" t="s">
        <v>152</v>
      </c>
      <c r="H126" s="44">
        <f>I126+N126+K126</f>
        <v>18936269.669999998</v>
      </c>
      <c r="I126" s="44">
        <f>I55+I60+I61+I62+I63+I65+I66+I67+I69+I70+I71+I72+I73+I77</f>
        <v>4519079</v>
      </c>
      <c r="J126" s="44"/>
      <c r="K126" s="44">
        <f>K81+K85+K106+K107+K94+K95+K96+K99+K101+K88+K89+K90+K91+K87+K111+K113+K98</f>
        <v>14329175.95</v>
      </c>
      <c r="L126" s="59" t="s">
        <v>152</v>
      </c>
      <c r="M126" s="59" t="s">
        <v>152</v>
      </c>
      <c r="N126" s="44">
        <f>N115+N116+N118+N120+N121+N117+N119+N122</f>
        <v>88014.72</v>
      </c>
      <c r="O126" s="17" t="s">
        <v>152</v>
      </c>
    </row>
    <row r="127" spans="1:15" s="46" customFormat="1" ht="13.5" hidden="1">
      <c r="A127" s="21" t="s">
        <v>218</v>
      </c>
      <c r="B127" s="22" t="s">
        <v>219</v>
      </c>
      <c r="C127" s="60" t="s">
        <v>152</v>
      </c>
      <c r="D127" s="60" t="s">
        <v>152</v>
      </c>
      <c r="E127" s="60" t="s">
        <v>152</v>
      </c>
      <c r="F127" s="60" t="s">
        <v>152</v>
      </c>
      <c r="G127" s="60" t="s">
        <v>152</v>
      </c>
      <c r="H127" s="19">
        <f>I127+N127</f>
        <v>0</v>
      </c>
      <c r="I127" s="19">
        <v>0</v>
      </c>
      <c r="J127" s="19"/>
      <c r="K127" s="19"/>
      <c r="L127" s="26" t="s">
        <v>152</v>
      </c>
      <c r="M127" s="26" t="s">
        <v>152</v>
      </c>
      <c r="N127" s="19">
        <v>0</v>
      </c>
      <c r="O127" s="17" t="s">
        <v>152</v>
      </c>
    </row>
    <row r="128" spans="1:15" s="46" customFormat="1" ht="13.5" hidden="1">
      <c r="A128" s="38" t="s">
        <v>220</v>
      </c>
      <c r="B128" s="22" t="s">
        <v>198</v>
      </c>
      <c r="C128" s="60" t="s">
        <v>152</v>
      </c>
      <c r="D128" s="60" t="s">
        <v>152</v>
      </c>
      <c r="E128" s="60" t="s">
        <v>152</v>
      </c>
      <c r="F128" s="60" t="s">
        <v>152</v>
      </c>
      <c r="G128" s="60" t="s">
        <v>152</v>
      </c>
      <c r="H128" s="19">
        <v>0</v>
      </c>
      <c r="I128" s="19">
        <v>0</v>
      </c>
      <c r="J128" s="19"/>
      <c r="K128" s="19"/>
      <c r="L128" s="26" t="s">
        <v>152</v>
      </c>
      <c r="M128" s="26" t="s">
        <v>152</v>
      </c>
      <c r="N128" s="19">
        <v>0</v>
      </c>
      <c r="O128" s="17" t="s">
        <v>152</v>
      </c>
    </row>
    <row r="129" spans="1:15" s="46" customFormat="1" ht="13.5" hidden="1">
      <c r="A129" s="38" t="s">
        <v>221</v>
      </c>
      <c r="B129" s="22" t="s">
        <v>222</v>
      </c>
      <c r="C129" s="60" t="s">
        <v>152</v>
      </c>
      <c r="D129" s="60" t="s">
        <v>152</v>
      </c>
      <c r="E129" s="60" t="s">
        <v>152</v>
      </c>
      <c r="F129" s="60" t="s">
        <v>152</v>
      </c>
      <c r="G129" s="60" t="s">
        <v>152</v>
      </c>
      <c r="H129" s="19">
        <v>0</v>
      </c>
      <c r="I129" s="19">
        <v>0</v>
      </c>
      <c r="J129" s="19"/>
      <c r="K129" s="19"/>
      <c r="L129" s="26" t="s">
        <v>152</v>
      </c>
      <c r="M129" s="26" t="s">
        <v>152</v>
      </c>
      <c r="N129" s="19">
        <v>0</v>
      </c>
      <c r="O129" s="17" t="s">
        <v>152</v>
      </c>
    </row>
    <row r="130" spans="1:15" s="46" customFormat="1" ht="13.5" hidden="1">
      <c r="A130" s="38" t="s">
        <v>223</v>
      </c>
      <c r="B130" s="22" t="s">
        <v>224</v>
      </c>
      <c r="C130" s="60" t="s">
        <v>152</v>
      </c>
      <c r="D130" s="60" t="s">
        <v>152</v>
      </c>
      <c r="E130" s="60" t="s">
        <v>152</v>
      </c>
      <c r="F130" s="60" t="s">
        <v>152</v>
      </c>
      <c r="G130" s="60" t="s">
        <v>152</v>
      </c>
      <c r="H130" s="19">
        <v>0</v>
      </c>
      <c r="I130" s="19">
        <v>0</v>
      </c>
      <c r="J130" s="19"/>
      <c r="K130" s="19"/>
      <c r="L130" s="26" t="s">
        <v>152</v>
      </c>
      <c r="M130" s="26" t="s">
        <v>152</v>
      </c>
      <c r="N130" s="19">
        <v>0</v>
      </c>
      <c r="O130" s="17" t="s">
        <v>152</v>
      </c>
    </row>
    <row r="131" spans="1:15" s="46" customFormat="1" ht="13.5" hidden="1">
      <c r="A131" s="38" t="s">
        <v>225</v>
      </c>
      <c r="B131" s="22" t="s">
        <v>226</v>
      </c>
      <c r="C131" s="60" t="s">
        <v>152</v>
      </c>
      <c r="D131" s="60" t="s">
        <v>152</v>
      </c>
      <c r="E131" s="60" t="s">
        <v>152</v>
      </c>
      <c r="F131" s="60" t="s">
        <v>152</v>
      </c>
      <c r="G131" s="60" t="s">
        <v>152</v>
      </c>
      <c r="H131" s="19">
        <v>0</v>
      </c>
      <c r="I131" s="19">
        <v>0</v>
      </c>
      <c r="J131" s="19"/>
      <c r="K131" s="19"/>
      <c r="L131" s="26" t="s">
        <v>152</v>
      </c>
      <c r="M131" s="26" t="s">
        <v>152</v>
      </c>
      <c r="N131" s="19">
        <v>0</v>
      </c>
      <c r="O131" s="17" t="s">
        <v>152</v>
      </c>
    </row>
    <row r="132" spans="1:15" s="46" customFormat="1" ht="13.5" hidden="1">
      <c r="A132" s="38" t="s">
        <v>227</v>
      </c>
      <c r="B132" s="22" t="s">
        <v>228</v>
      </c>
      <c r="C132" s="60" t="s">
        <v>152</v>
      </c>
      <c r="D132" s="60" t="s">
        <v>152</v>
      </c>
      <c r="E132" s="60" t="s">
        <v>152</v>
      </c>
      <c r="F132" s="60" t="s">
        <v>152</v>
      </c>
      <c r="G132" s="60" t="s">
        <v>152</v>
      </c>
      <c r="H132" s="19">
        <v>0</v>
      </c>
      <c r="I132" s="19">
        <v>0</v>
      </c>
      <c r="J132" s="19"/>
      <c r="K132" s="19"/>
      <c r="L132" s="26" t="s">
        <v>152</v>
      </c>
      <c r="M132" s="26" t="s">
        <v>152</v>
      </c>
      <c r="N132" s="19">
        <v>0</v>
      </c>
      <c r="O132" s="17" t="s">
        <v>152</v>
      </c>
    </row>
    <row r="133" spans="1:15" s="46" customFormat="1" ht="13.5" hidden="1">
      <c r="A133" s="90" t="s">
        <v>218</v>
      </c>
      <c r="B133" s="91" t="s">
        <v>219</v>
      </c>
      <c r="C133" s="92" t="s">
        <v>296</v>
      </c>
      <c r="D133" s="91" t="s">
        <v>157</v>
      </c>
      <c r="E133" s="92" t="s">
        <v>297</v>
      </c>
      <c r="F133" s="92" t="s">
        <v>297</v>
      </c>
      <c r="G133" s="92" t="s">
        <v>298</v>
      </c>
      <c r="H133" s="96"/>
      <c r="I133" s="93"/>
      <c r="J133" s="93"/>
      <c r="K133" s="93"/>
      <c r="L133" s="94"/>
      <c r="M133" s="94"/>
      <c r="N133" s="93"/>
      <c r="O133" s="17"/>
    </row>
    <row r="134" spans="1:15" s="46" customFormat="1" ht="13.5" hidden="1">
      <c r="A134" s="95" t="s">
        <v>223</v>
      </c>
      <c r="B134" s="91" t="s">
        <v>224</v>
      </c>
      <c r="C134" s="92" t="s">
        <v>296</v>
      </c>
      <c r="D134" s="91" t="s">
        <v>157</v>
      </c>
      <c r="E134" s="92" t="s">
        <v>297</v>
      </c>
      <c r="F134" s="92" t="s">
        <v>297</v>
      </c>
      <c r="G134" s="92" t="s">
        <v>299</v>
      </c>
      <c r="H134" s="96"/>
      <c r="I134" s="93"/>
      <c r="J134" s="93"/>
      <c r="K134" s="93"/>
      <c r="L134" s="94"/>
      <c r="M134" s="94"/>
      <c r="N134" s="93"/>
      <c r="O134" s="17"/>
    </row>
    <row r="135" spans="1:15" s="46" customFormat="1" ht="13.5">
      <c r="A135" s="61" t="s">
        <v>229</v>
      </c>
      <c r="B135" s="62" t="s">
        <v>230</v>
      </c>
      <c r="C135" s="63" t="s">
        <v>152</v>
      </c>
      <c r="D135" s="63" t="s">
        <v>152</v>
      </c>
      <c r="E135" s="63" t="s">
        <v>152</v>
      </c>
      <c r="F135" s="63" t="s">
        <v>152</v>
      </c>
      <c r="G135" s="63" t="s">
        <v>152</v>
      </c>
      <c r="H135" s="64">
        <f>I135+K135+N135</f>
        <v>0</v>
      </c>
      <c r="I135" s="64">
        <v>0</v>
      </c>
      <c r="J135" s="64"/>
      <c r="K135" s="64"/>
      <c r="L135" s="65" t="s">
        <v>152</v>
      </c>
      <c r="M135" s="65" t="s">
        <v>152</v>
      </c>
      <c r="N135" s="64"/>
      <c r="O135" s="17" t="s">
        <v>152</v>
      </c>
    </row>
    <row r="136" spans="1:15" s="46" customFormat="1" ht="13.5">
      <c r="A136" s="38" t="s">
        <v>231</v>
      </c>
      <c r="B136" s="22" t="s">
        <v>232</v>
      </c>
      <c r="C136" s="60" t="s">
        <v>152</v>
      </c>
      <c r="D136" s="60" t="s">
        <v>152</v>
      </c>
      <c r="E136" s="60" t="s">
        <v>152</v>
      </c>
      <c r="F136" s="60" t="s">
        <v>152</v>
      </c>
      <c r="G136" s="60" t="s">
        <v>152</v>
      </c>
      <c r="H136" s="19">
        <v>0</v>
      </c>
      <c r="I136" s="19">
        <v>0</v>
      </c>
      <c r="J136" s="19"/>
      <c r="K136" s="19"/>
      <c r="L136" s="26" t="s">
        <v>152</v>
      </c>
      <c r="M136" s="26" t="s">
        <v>152</v>
      </c>
      <c r="N136" s="19">
        <v>0</v>
      </c>
      <c r="O136" s="17" t="s">
        <v>152</v>
      </c>
    </row>
    <row r="137" s="4" customFormat="1" ht="12.75"/>
    <row r="138" s="4" customFormat="1" ht="13.5">
      <c r="A138" s="66" t="s">
        <v>233</v>
      </c>
    </row>
    <row r="139" s="4" customFormat="1" ht="13.5">
      <c r="A139" s="66"/>
    </row>
    <row r="140" s="4" customFormat="1" ht="19.5" customHeight="1">
      <c r="A140" s="66" t="s">
        <v>21</v>
      </c>
    </row>
    <row r="141" s="4" customFormat="1" ht="13.5">
      <c r="A141" s="66" t="s">
        <v>234</v>
      </c>
    </row>
    <row r="142" s="4" customFormat="1" ht="13.5">
      <c r="A142" s="66"/>
    </row>
    <row r="143" s="4" customFormat="1" ht="13.5" customHeight="1">
      <c r="A143" s="406"/>
    </row>
    <row r="144" s="4" customFormat="1" ht="13.5" customHeight="1">
      <c r="A144" s="406"/>
    </row>
    <row r="145" s="4" customFormat="1" ht="12.75" customHeight="1">
      <c r="A145" s="406"/>
    </row>
    <row r="146" s="4" customFormat="1" ht="12.75" customHeight="1">
      <c r="A146" s="406"/>
    </row>
    <row r="147" s="4" customFormat="1" ht="12.75" customHeight="1">
      <c r="A147" s="406"/>
    </row>
    <row r="148" s="4" customFormat="1" ht="12.75" customHeight="1">
      <c r="A148" s="406"/>
    </row>
    <row r="149" s="4" customFormat="1" ht="12.75" customHeight="1">
      <c r="A149" s="406"/>
    </row>
    <row r="150" s="4" customFormat="1" ht="12.75" customHeight="1">
      <c r="A150" s="406"/>
    </row>
    <row r="151" s="4" customFormat="1" ht="12.75" customHeight="1">
      <c r="A151" s="406"/>
    </row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</sheetData>
  <sheetProtection/>
  <mergeCells count="79">
    <mergeCell ref="A98:A99"/>
    <mergeCell ref="C98:C99"/>
    <mergeCell ref="E98:E99"/>
    <mergeCell ref="F98:F99"/>
    <mergeCell ref="A100:B100"/>
    <mergeCell ref="A103:B103"/>
    <mergeCell ref="A105:B105"/>
    <mergeCell ref="A114:B114"/>
    <mergeCell ref="A78:B78"/>
    <mergeCell ref="G98:G99"/>
    <mergeCell ref="A82:B82"/>
    <mergeCell ref="A86:B86"/>
    <mergeCell ref="A92:B92"/>
    <mergeCell ref="A94:A96"/>
    <mergeCell ref="C94:C96"/>
    <mergeCell ref="E94:E96"/>
    <mergeCell ref="F94:F96"/>
    <mergeCell ref="G94:G96"/>
    <mergeCell ref="F70:F71"/>
    <mergeCell ref="G70:G71"/>
    <mergeCell ref="A72:A73"/>
    <mergeCell ref="C72:C73"/>
    <mergeCell ref="E72:E73"/>
    <mergeCell ref="F72:F73"/>
    <mergeCell ref="G72:G73"/>
    <mergeCell ref="A68:B68"/>
    <mergeCell ref="A70:A71"/>
    <mergeCell ref="C70:C71"/>
    <mergeCell ref="E70:E71"/>
    <mergeCell ref="G62:G63"/>
    <mergeCell ref="A66:A67"/>
    <mergeCell ref="C66:C67"/>
    <mergeCell ref="E66:E67"/>
    <mergeCell ref="F66:F67"/>
    <mergeCell ref="G66:G67"/>
    <mergeCell ref="A55:A60"/>
    <mergeCell ref="C55:C60"/>
    <mergeCell ref="F55:F60"/>
    <mergeCell ref="A62:A63"/>
    <mergeCell ref="C62:C63"/>
    <mergeCell ref="E62:E63"/>
    <mergeCell ref="F62:F63"/>
    <mergeCell ref="A39:A40"/>
    <mergeCell ref="C39:C40"/>
    <mergeCell ref="F39:F40"/>
    <mergeCell ref="A49:B49"/>
    <mergeCell ref="A29:A33"/>
    <mergeCell ref="F29:F33"/>
    <mergeCell ref="A34:A36"/>
    <mergeCell ref="C34:C36"/>
    <mergeCell ref="F34:F36"/>
    <mergeCell ref="B15:B22"/>
    <mergeCell ref="J15:J16"/>
    <mergeCell ref="A16:A17"/>
    <mergeCell ref="C16:C17"/>
    <mergeCell ref="E16:E17"/>
    <mergeCell ref="F16:F17"/>
    <mergeCell ref="G16:G17"/>
    <mergeCell ref="A18:A22"/>
    <mergeCell ref="C18:C22"/>
    <mergeCell ref="F18:F22"/>
    <mergeCell ref="B10:B14"/>
    <mergeCell ref="C11:C13"/>
    <mergeCell ref="E11:E13"/>
    <mergeCell ref="F11:F13"/>
    <mergeCell ref="H4:O4"/>
    <mergeCell ref="H5:H6"/>
    <mergeCell ref="I5:O5"/>
    <mergeCell ref="N6:O6"/>
    <mergeCell ref="A1:O1"/>
    <mergeCell ref="B2:M2"/>
    <mergeCell ref="N2:O2"/>
    <mergeCell ref="A4:A6"/>
    <mergeCell ref="B4:B6"/>
    <mergeCell ref="C4:C6"/>
    <mergeCell ref="D4:D6"/>
    <mergeCell ref="E4:E6"/>
    <mergeCell ref="F4:F6"/>
    <mergeCell ref="G4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51"/>
  <sheetViews>
    <sheetView zoomScalePageLayoutView="0" workbookViewId="0" topLeftCell="A108">
      <selection activeCell="H126" sqref="H126"/>
    </sheetView>
  </sheetViews>
  <sheetFormatPr defaultColWidth="1.37890625" defaultRowHeight="12.75"/>
  <cols>
    <col min="1" max="1" width="39.875" style="3" customWidth="1"/>
    <col min="2" max="2" width="6.125" style="3" customWidth="1"/>
    <col min="3" max="3" width="10.875" style="3" customWidth="1"/>
    <col min="4" max="4" width="17.125" style="3" customWidth="1"/>
    <col min="5" max="5" width="6.625" style="3" customWidth="1"/>
    <col min="6" max="6" width="6.375" style="3" customWidth="1"/>
    <col min="7" max="7" width="6.125" style="3" customWidth="1"/>
    <col min="8" max="9" width="12.625" style="3" customWidth="1"/>
    <col min="10" max="10" width="11.00390625" style="3" hidden="1" customWidth="1"/>
    <col min="11" max="11" width="13.875" style="3" customWidth="1"/>
    <col min="12" max="12" width="6.125" style="3" hidden="1" customWidth="1"/>
    <col min="13" max="13" width="8.875" style="3" hidden="1" customWidth="1"/>
    <col min="14" max="14" width="14.125" style="3" customWidth="1"/>
    <col min="15" max="15" width="8.00390625" style="3" hidden="1" customWidth="1"/>
    <col min="16" max="16384" width="1.37890625" style="3" customWidth="1"/>
  </cols>
  <sheetData>
    <row r="1" spans="1:15" ht="15.75">
      <c r="A1" s="887" t="s">
        <v>337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</row>
    <row r="2" spans="2:15" ht="15.75">
      <c r="B2" s="887" t="s">
        <v>584</v>
      </c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 t="s">
        <v>130</v>
      </c>
      <c r="O2" s="887"/>
    </row>
    <row r="3" s="4" customFormat="1" ht="12.75"/>
    <row r="4" spans="1:15" s="6" customFormat="1" ht="23.25" customHeight="1">
      <c r="A4" s="883" t="s">
        <v>0</v>
      </c>
      <c r="B4" s="873" t="s">
        <v>131</v>
      </c>
      <c r="C4" s="873" t="s">
        <v>132</v>
      </c>
      <c r="D4" s="880" t="s">
        <v>133</v>
      </c>
      <c r="E4" s="880" t="s">
        <v>134</v>
      </c>
      <c r="F4" s="873" t="s">
        <v>135</v>
      </c>
      <c r="G4" s="883" t="s">
        <v>69</v>
      </c>
      <c r="H4" s="873" t="s">
        <v>136</v>
      </c>
      <c r="I4" s="873"/>
      <c r="J4" s="873"/>
      <c r="K4" s="873"/>
      <c r="L4" s="873"/>
      <c r="M4" s="873"/>
      <c r="N4" s="873"/>
      <c r="O4" s="873"/>
    </row>
    <row r="5" spans="1:15" s="6" customFormat="1" ht="12">
      <c r="A5" s="883"/>
      <c r="B5" s="873"/>
      <c r="C5" s="873"/>
      <c r="D5" s="881"/>
      <c r="E5" s="881"/>
      <c r="F5" s="873"/>
      <c r="G5" s="883"/>
      <c r="H5" s="888" t="s">
        <v>137</v>
      </c>
      <c r="I5" s="883" t="s">
        <v>138</v>
      </c>
      <c r="J5" s="883"/>
      <c r="K5" s="883"/>
      <c r="L5" s="883"/>
      <c r="M5" s="883"/>
      <c r="N5" s="883"/>
      <c r="O5" s="883"/>
    </row>
    <row r="6" spans="1:15" s="6" customFormat="1" ht="88.5" customHeight="1">
      <c r="A6" s="883"/>
      <c r="B6" s="873"/>
      <c r="C6" s="873"/>
      <c r="D6" s="882"/>
      <c r="E6" s="882"/>
      <c r="F6" s="873"/>
      <c r="G6" s="883"/>
      <c r="H6" s="889"/>
      <c r="I6" s="5" t="s">
        <v>139</v>
      </c>
      <c r="J6" s="5" t="s">
        <v>140</v>
      </c>
      <c r="K6" s="5" t="s">
        <v>141</v>
      </c>
      <c r="L6" s="5" t="s">
        <v>142</v>
      </c>
      <c r="M6" s="5" t="s">
        <v>143</v>
      </c>
      <c r="N6" s="873" t="s">
        <v>144</v>
      </c>
      <c r="O6" s="873"/>
    </row>
    <row r="7" spans="1:15" s="6" customFormat="1" ht="12" hidden="1">
      <c r="A7" s="7"/>
      <c r="B7" s="7"/>
      <c r="C7" s="8"/>
      <c r="D7" s="8"/>
      <c r="E7" s="8"/>
      <c r="F7" s="8"/>
      <c r="G7" s="9"/>
      <c r="H7" s="7"/>
      <c r="I7" s="7"/>
      <c r="J7" s="7"/>
      <c r="K7" s="7"/>
      <c r="L7" s="7"/>
      <c r="M7" s="7"/>
      <c r="N7" s="7" t="s">
        <v>137</v>
      </c>
      <c r="O7" s="7" t="s">
        <v>145</v>
      </c>
    </row>
    <row r="8" spans="1:15" s="6" customFormat="1" ht="15" customHeight="1">
      <c r="A8" s="7">
        <v>1</v>
      </c>
      <c r="B8" s="7">
        <v>2</v>
      </c>
      <c r="C8" s="10" t="s">
        <v>146</v>
      </c>
      <c r="D8" s="7">
        <v>4</v>
      </c>
      <c r="E8" s="10" t="s">
        <v>147</v>
      </c>
      <c r="F8" s="7">
        <v>6</v>
      </c>
      <c r="G8" s="10" t="s">
        <v>148</v>
      </c>
      <c r="H8" s="7">
        <v>8</v>
      </c>
      <c r="I8" s="7">
        <v>9</v>
      </c>
      <c r="J8" s="10" t="s">
        <v>149</v>
      </c>
      <c r="K8" s="7">
        <v>10</v>
      </c>
      <c r="L8" s="7">
        <v>7</v>
      </c>
      <c r="M8" s="7">
        <v>8</v>
      </c>
      <c r="N8" s="7">
        <v>11</v>
      </c>
      <c r="O8" s="7">
        <v>10</v>
      </c>
    </row>
    <row r="9" spans="1:15" s="4" customFormat="1" ht="16.5" customHeight="1">
      <c r="A9" s="236" t="s">
        <v>150</v>
      </c>
      <c r="B9" s="74" t="s">
        <v>151</v>
      </c>
      <c r="C9" s="74" t="s">
        <v>152</v>
      </c>
      <c r="D9" s="237" t="s">
        <v>152</v>
      </c>
      <c r="E9" s="237" t="s">
        <v>152</v>
      </c>
      <c r="F9" s="237" t="s">
        <v>152</v>
      </c>
      <c r="G9" s="237" t="s">
        <v>152</v>
      </c>
      <c r="H9" s="75">
        <f>H10+H15+H23</f>
        <v>35954856.67</v>
      </c>
      <c r="I9" s="75">
        <f>I15</f>
        <v>21306061</v>
      </c>
      <c r="J9" s="75"/>
      <c r="K9" s="75">
        <f>K23</f>
        <v>14560780.95</v>
      </c>
      <c r="L9" s="238" t="s">
        <v>152</v>
      </c>
      <c r="M9" s="238" t="s">
        <v>152</v>
      </c>
      <c r="N9" s="75">
        <f>N10</f>
        <v>88014.72</v>
      </c>
      <c r="O9" s="13" t="s">
        <v>152</v>
      </c>
    </row>
    <row r="10" spans="1:15" s="4" customFormat="1" ht="12.75">
      <c r="A10" s="16" t="s">
        <v>153</v>
      </c>
      <c r="B10" s="857" t="s">
        <v>154</v>
      </c>
      <c r="C10" s="18" t="s">
        <v>152</v>
      </c>
      <c r="D10" s="18" t="s">
        <v>152</v>
      </c>
      <c r="E10" s="18" t="s">
        <v>152</v>
      </c>
      <c r="F10" s="18" t="s">
        <v>152</v>
      </c>
      <c r="G10" s="18" t="s">
        <v>152</v>
      </c>
      <c r="H10" s="19">
        <f>N10</f>
        <v>88014.72</v>
      </c>
      <c r="I10" s="20" t="s">
        <v>152</v>
      </c>
      <c r="J10" s="20"/>
      <c r="K10" s="20" t="s">
        <v>152</v>
      </c>
      <c r="L10" s="20" t="s">
        <v>152</v>
      </c>
      <c r="M10" s="20" t="s">
        <v>152</v>
      </c>
      <c r="N10" s="241">
        <f>N11+N14+N12+N13</f>
        <v>88014.72</v>
      </c>
      <c r="O10" s="18" t="s">
        <v>152</v>
      </c>
    </row>
    <row r="11" spans="1:15" s="4" customFormat="1" ht="25.5" hidden="1">
      <c r="A11" s="21" t="s">
        <v>155</v>
      </c>
      <c r="B11" s="857"/>
      <c r="C11" s="841" t="s">
        <v>156</v>
      </c>
      <c r="D11" s="22" t="s">
        <v>157</v>
      </c>
      <c r="E11" s="884"/>
      <c r="F11" s="841" t="s">
        <v>409</v>
      </c>
      <c r="G11" s="22"/>
      <c r="H11" s="19">
        <f>N11</f>
        <v>0</v>
      </c>
      <c r="I11" s="20" t="s">
        <v>152</v>
      </c>
      <c r="J11" s="20"/>
      <c r="K11" s="20" t="s">
        <v>152</v>
      </c>
      <c r="L11" s="20" t="s">
        <v>152</v>
      </c>
      <c r="M11" s="20" t="s">
        <v>152</v>
      </c>
      <c r="N11" s="241"/>
      <c r="O11" s="18" t="s">
        <v>152</v>
      </c>
    </row>
    <row r="12" spans="1:15" s="4" customFormat="1" ht="25.5">
      <c r="A12" s="304" t="s">
        <v>427</v>
      </c>
      <c r="B12" s="857"/>
      <c r="C12" s="858"/>
      <c r="D12" s="22" t="s">
        <v>157</v>
      </c>
      <c r="E12" s="885"/>
      <c r="F12" s="858"/>
      <c r="G12" s="22"/>
      <c r="H12" s="19">
        <f>N12</f>
        <v>32400</v>
      </c>
      <c r="I12" s="20" t="s">
        <v>152</v>
      </c>
      <c r="J12" s="20"/>
      <c r="K12" s="20" t="s">
        <v>152</v>
      </c>
      <c r="L12" s="20"/>
      <c r="M12" s="20"/>
      <c r="N12" s="241">
        <v>32400</v>
      </c>
      <c r="O12" s="18"/>
    </row>
    <row r="13" spans="1:15" s="4" customFormat="1" ht="16.5" customHeight="1">
      <c r="A13" s="21" t="s">
        <v>160</v>
      </c>
      <c r="B13" s="857"/>
      <c r="C13" s="842"/>
      <c r="D13" s="22" t="s">
        <v>157</v>
      </c>
      <c r="E13" s="886"/>
      <c r="F13" s="842"/>
      <c r="G13" s="22"/>
      <c r="H13" s="19">
        <f>N13</f>
        <v>20614.72</v>
      </c>
      <c r="I13" s="20" t="s">
        <v>152</v>
      </c>
      <c r="J13" s="20"/>
      <c r="K13" s="20" t="s">
        <v>152</v>
      </c>
      <c r="L13" s="20"/>
      <c r="M13" s="20"/>
      <c r="N13" s="241">
        <f>40000-19385.28</f>
        <v>20614.72</v>
      </c>
      <c r="O13" s="18"/>
    </row>
    <row r="14" spans="1:15" s="4" customFormat="1" ht="16.5" customHeight="1">
      <c r="A14" s="21" t="s">
        <v>161</v>
      </c>
      <c r="B14" s="857"/>
      <c r="C14" s="22" t="s">
        <v>156</v>
      </c>
      <c r="D14" s="22" t="s">
        <v>157</v>
      </c>
      <c r="E14" s="22"/>
      <c r="F14" s="22" t="s">
        <v>410</v>
      </c>
      <c r="G14" s="22"/>
      <c r="H14" s="19">
        <f>N14</f>
        <v>35000</v>
      </c>
      <c r="I14" s="20" t="s">
        <v>152</v>
      </c>
      <c r="J14" s="20"/>
      <c r="K14" s="20" t="s">
        <v>152</v>
      </c>
      <c r="L14" s="20" t="s">
        <v>152</v>
      </c>
      <c r="M14" s="20" t="s">
        <v>152</v>
      </c>
      <c r="N14" s="241">
        <f>270000-235000</f>
        <v>35000</v>
      </c>
      <c r="O14" s="18" t="s">
        <v>152</v>
      </c>
    </row>
    <row r="15" spans="1:15" s="4" customFormat="1" ht="16.5" customHeight="1">
      <c r="A15" s="304" t="s">
        <v>163</v>
      </c>
      <c r="B15" s="941" t="s">
        <v>164</v>
      </c>
      <c r="C15" s="299" t="s">
        <v>152</v>
      </c>
      <c r="D15" s="296"/>
      <c r="E15" s="299" t="s">
        <v>152</v>
      </c>
      <c r="F15" s="299" t="s">
        <v>152</v>
      </c>
      <c r="G15" s="299" t="s">
        <v>152</v>
      </c>
      <c r="H15" s="301">
        <f>SUM(H16:H22)</f>
        <v>21306061</v>
      </c>
      <c r="I15" s="301">
        <f>I16+I18+I19+I17+I22</f>
        <v>21306061</v>
      </c>
      <c r="J15" s="938"/>
      <c r="K15" s="302" t="s">
        <v>152</v>
      </c>
      <c r="L15" s="303" t="s">
        <v>152</v>
      </c>
      <c r="M15" s="303" t="s">
        <v>152</v>
      </c>
      <c r="N15" s="302" t="s">
        <v>152</v>
      </c>
      <c r="O15" s="18" t="s">
        <v>152</v>
      </c>
    </row>
    <row r="16" spans="1:16" s="4" customFormat="1" ht="12.75">
      <c r="A16" s="920" t="s">
        <v>349</v>
      </c>
      <c r="B16" s="942"/>
      <c r="C16" s="939" t="s">
        <v>22</v>
      </c>
      <c r="D16" s="296" t="s">
        <v>157</v>
      </c>
      <c r="E16" s="939"/>
      <c r="F16" s="935">
        <v>131</v>
      </c>
      <c r="G16" s="935"/>
      <c r="H16" s="301">
        <f aca="true" t="shared" si="0" ref="H16:H22">I16</f>
        <v>330400</v>
      </c>
      <c r="I16" s="301">
        <v>330400</v>
      </c>
      <c r="J16" s="938"/>
      <c r="K16" s="302" t="s">
        <v>152</v>
      </c>
      <c r="L16" s="303" t="s">
        <v>152</v>
      </c>
      <c r="M16" s="303" t="s">
        <v>152</v>
      </c>
      <c r="N16" s="302" t="s">
        <v>152</v>
      </c>
      <c r="O16" s="18" t="s">
        <v>152</v>
      </c>
      <c r="P16" s="28"/>
    </row>
    <row r="17" spans="1:16" s="4" customFormat="1" ht="12.75">
      <c r="A17" s="921"/>
      <c r="B17" s="942"/>
      <c r="C17" s="940"/>
      <c r="D17" s="377">
        <v>14130030000000000</v>
      </c>
      <c r="E17" s="940"/>
      <c r="F17" s="937"/>
      <c r="G17" s="937"/>
      <c r="H17" s="301">
        <f t="shared" si="0"/>
        <v>17310561</v>
      </c>
      <c r="I17" s="301">
        <f>16622600+687961</f>
        <v>17310561</v>
      </c>
      <c r="J17" s="301"/>
      <c r="K17" s="302" t="s">
        <v>152</v>
      </c>
      <c r="L17" s="303" t="s">
        <v>152</v>
      </c>
      <c r="M17" s="303" t="s">
        <v>152</v>
      </c>
      <c r="N17" s="302" t="s">
        <v>152</v>
      </c>
      <c r="O17" s="18"/>
      <c r="P17" s="28"/>
    </row>
    <row r="18" spans="1:15" s="4" customFormat="1" ht="15" customHeight="1">
      <c r="A18" s="944" t="s">
        <v>350</v>
      </c>
      <c r="B18" s="942"/>
      <c r="C18" s="941" t="s">
        <v>24</v>
      </c>
      <c r="D18" s="296" t="s">
        <v>157</v>
      </c>
      <c r="E18" s="378"/>
      <c r="F18" s="935">
        <v>131</v>
      </c>
      <c r="G18" s="296"/>
      <c r="H18" s="19">
        <f t="shared" si="0"/>
        <v>1224900</v>
      </c>
      <c r="I18" s="19">
        <f>1134900+90000</f>
        <v>1224900</v>
      </c>
      <c r="J18" s="301"/>
      <c r="K18" s="303" t="s">
        <v>152</v>
      </c>
      <c r="L18" s="303" t="s">
        <v>152</v>
      </c>
      <c r="M18" s="303" t="s">
        <v>152</v>
      </c>
      <c r="N18" s="303" t="s">
        <v>152</v>
      </c>
      <c r="O18" s="18" t="s">
        <v>152</v>
      </c>
    </row>
    <row r="19" spans="1:15" s="4" customFormat="1" ht="25.5" customHeight="1" hidden="1">
      <c r="A19" s="945"/>
      <c r="B19" s="942"/>
      <c r="C19" s="942"/>
      <c r="D19" s="379"/>
      <c r="E19" s="378"/>
      <c r="F19" s="936"/>
      <c r="G19" s="296"/>
      <c r="H19" s="301">
        <f t="shared" si="0"/>
        <v>0</v>
      </c>
      <c r="I19" s="301"/>
      <c r="J19" s="301"/>
      <c r="K19" s="303" t="s">
        <v>152</v>
      </c>
      <c r="L19" s="303" t="s">
        <v>152</v>
      </c>
      <c r="M19" s="303" t="s">
        <v>152</v>
      </c>
      <c r="N19" s="303" t="s">
        <v>152</v>
      </c>
      <c r="O19" s="18" t="s">
        <v>152</v>
      </c>
    </row>
    <row r="20" spans="1:15" s="4" customFormat="1" ht="25.5" customHeight="1" hidden="1">
      <c r="A20" s="945"/>
      <c r="B20" s="942"/>
      <c r="C20" s="942"/>
      <c r="D20" s="378"/>
      <c r="E20" s="296"/>
      <c r="F20" s="936"/>
      <c r="G20" s="296"/>
      <c r="H20" s="301">
        <f t="shared" si="0"/>
        <v>0</v>
      </c>
      <c r="I20" s="303"/>
      <c r="J20" s="301"/>
      <c r="K20" s="303" t="s">
        <v>152</v>
      </c>
      <c r="L20" s="303" t="s">
        <v>152</v>
      </c>
      <c r="M20" s="303" t="s">
        <v>152</v>
      </c>
      <c r="N20" s="303" t="s">
        <v>152</v>
      </c>
      <c r="O20" s="18" t="s">
        <v>152</v>
      </c>
    </row>
    <row r="21" spans="1:15" s="4" customFormat="1" ht="42.75" customHeight="1" hidden="1">
      <c r="A21" s="945"/>
      <c r="B21" s="942"/>
      <c r="C21" s="942"/>
      <c r="D21" s="378"/>
      <c r="E21" s="296"/>
      <c r="F21" s="936"/>
      <c r="G21" s="296"/>
      <c r="H21" s="301">
        <f t="shared" si="0"/>
        <v>0</v>
      </c>
      <c r="I21" s="303"/>
      <c r="J21" s="301"/>
      <c r="K21" s="303" t="s">
        <v>152</v>
      </c>
      <c r="L21" s="303" t="s">
        <v>152</v>
      </c>
      <c r="M21" s="303" t="s">
        <v>152</v>
      </c>
      <c r="N21" s="303" t="s">
        <v>152</v>
      </c>
      <c r="O21" s="18" t="s">
        <v>152</v>
      </c>
    </row>
    <row r="22" spans="1:15" s="4" customFormat="1" ht="12" customHeight="1">
      <c r="A22" s="946"/>
      <c r="B22" s="943"/>
      <c r="C22" s="943"/>
      <c r="D22" s="377">
        <v>14130030000000000</v>
      </c>
      <c r="E22" s="296"/>
      <c r="F22" s="937"/>
      <c r="G22" s="296"/>
      <c r="H22" s="301">
        <f t="shared" si="0"/>
        <v>2440200</v>
      </c>
      <c r="I22" s="303">
        <f>2396200+44000</f>
        <v>2440200</v>
      </c>
      <c r="J22" s="301"/>
      <c r="K22" s="303" t="s">
        <v>152</v>
      </c>
      <c r="L22" s="303" t="s">
        <v>152</v>
      </c>
      <c r="M22" s="303" t="s">
        <v>152</v>
      </c>
      <c r="N22" s="303" t="s">
        <v>152</v>
      </c>
      <c r="O22" s="18"/>
    </row>
    <row r="23" spans="1:15" s="4" customFormat="1" ht="12.75">
      <c r="A23" s="380" t="s">
        <v>167</v>
      </c>
      <c r="B23" s="299" t="s">
        <v>168</v>
      </c>
      <c r="C23" s="299" t="s">
        <v>152</v>
      </c>
      <c r="D23" s="299" t="s">
        <v>152</v>
      </c>
      <c r="E23" s="299" t="s">
        <v>152</v>
      </c>
      <c r="F23" s="299" t="s">
        <v>152</v>
      </c>
      <c r="G23" s="299" t="s">
        <v>152</v>
      </c>
      <c r="H23" s="301">
        <f>K23</f>
        <v>14560780.95</v>
      </c>
      <c r="I23" s="303" t="s">
        <v>152</v>
      </c>
      <c r="J23" s="301"/>
      <c r="K23" s="301">
        <f>SUM(K24:K42)</f>
        <v>14560780.95</v>
      </c>
      <c r="L23" s="303" t="s">
        <v>152</v>
      </c>
      <c r="M23" s="303" t="s">
        <v>152</v>
      </c>
      <c r="N23" s="303" t="s">
        <v>152</v>
      </c>
      <c r="O23" s="18" t="s">
        <v>152</v>
      </c>
    </row>
    <row r="24" spans="1:16" s="4" customFormat="1" ht="72.75" customHeight="1">
      <c r="A24" s="381" t="s">
        <v>64</v>
      </c>
      <c r="B24" s="299"/>
      <c r="C24" s="300" t="s">
        <v>25</v>
      </c>
      <c r="D24" s="382" t="s">
        <v>169</v>
      </c>
      <c r="E24" s="299"/>
      <c r="F24" s="299" t="s">
        <v>411</v>
      </c>
      <c r="G24" s="299"/>
      <c r="H24" s="307">
        <f>K24</f>
        <v>839300</v>
      </c>
      <c r="I24" s="302" t="s">
        <v>152</v>
      </c>
      <c r="J24" s="307"/>
      <c r="K24" s="307">
        <v>839300</v>
      </c>
      <c r="L24" s="302" t="s">
        <v>152</v>
      </c>
      <c r="M24" s="302" t="s">
        <v>152</v>
      </c>
      <c r="N24" s="302" t="s">
        <v>152</v>
      </c>
      <c r="O24" s="36" t="s">
        <v>152</v>
      </c>
      <c r="P24" s="37"/>
    </row>
    <row r="25" spans="1:15" s="4" customFormat="1" ht="12.75" hidden="1">
      <c r="A25" s="38" t="s">
        <v>170</v>
      </c>
      <c r="B25" s="17" t="s">
        <v>171</v>
      </c>
      <c r="C25" s="22"/>
      <c r="D25" s="30"/>
      <c r="E25" s="22"/>
      <c r="F25" s="22"/>
      <c r="G25" s="22"/>
      <c r="H25" s="19"/>
      <c r="I25" s="20" t="s">
        <v>152</v>
      </c>
      <c r="J25" s="19"/>
      <c r="K25" s="19"/>
      <c r="L25" s="20" t="s">
        <v>152</v>
      </c>
      <c r="M25" s="20" t="s">
        <v>152</v>
      </c>
      <c r="N25" s="19"/>
      <c r="O25" s="39"/>
    </row>
    <row r="26" spans="1:15" s="4" customFormat="1" ht="12.75" customHeight="1" hidden="1">
      <c r="A26" s="38" t="s">
        <v>172</v>
      </c>
      <c r="B26" s="17" t="s">
        <v>162</v>
      </c>
      <c r="C26" s="22"/>
      <c r="D26" s="22"/>
      <c r="E26" s="22"/>
      <c r="F26" s="22" t="s">
        <v>152</v>
      </c>
      <c r="G26" s="22"/>
      <c r="H26" s="19"/>
      <c r="I26" s="20" t="s">
        <v>152</v>
      </c>
      <c r="J26" s="19"/>
      <c r="K26" s="19"/>
      <c r="L26" s="20" t="s">
        <v>152</v>
      </c>
      <c r="M26" s="20" t="s">
        <v>152</v>
      </c>
      <c r="N26" s="19"/>
      <c r="O26" s="18" t="s">
        <v>152</v>
      </c>
    </row>
    <row r="27" spans="1:15" s="4" customFormat="1" ht="12.75" customHeight="1" hidden="1">
      <c r="A27" s="40" t="s">
        <v>173</v>
      </c>
      <c r="B27" s="17"/>
      <c r="C27" s="33" t="s">
        <v>26</v>
      </c>
      <c r="D27" s="17" t="s">
        <v>157</v>
      </c>
      <c r="E27" s="22"/>
      <c r="F27" s="17" t="s">
        <v>162</v>
      </c>
      <c r="G27" s="22"/>
      <c r="H27" s="19">
        <f>K27</f>
        <v>0</v>
      </c>
      <c r="I27" s="26" t="s">
        <v>152</v>
      </c>
      <c r="J27" s="19"/>
      <c r="K27" s="19"/>
      <c r="L27" s="20"/>
      <c r="M27" s="20"/>
      <c r="N27" s="26" t="s">
        <v>152</v>
      </c>
      <c r="O27" s="18"/>
    </row>
    <row r="28" spans="1:15" s="4" customFormat="1" ht="25.5">
      <c r="A28" s="298" t="s">
        <v>63</v>
      </c>
      <c r="B28" s="299"/>
      <c r="C28" s="300" t="s">
        <v>59</v>
      </c>
      <c r="D28" s="299" t="s">
        <v>157</v>
      </c>
      <c r="E28" s="296"/>
      <c r="F28" s="17" t="s">
        <v>411</v>
      </c>
      <c r="G28" s="22"/>
      <c r="H28" s="19">
        <f>K28</f>
        <v>244000</v>
      </c>
      <c r="I28" s="26" t="s">
        <v>152</v>
      </c>
      <c r="J28" s="19"/>
      <c r="K28" s="19">
        <f>K85</f>
        <v>244000</v>
      </c>
      <c r="L28" s="20"/>
      <c r="M28" s="20"/>
      <c r="N28" s="26" t="s">
        <v>152</v>
      </c>
      <c r="O28" s="18"/>
    </row>
    <row r="29" spans="1:15" s="4" customFormat="1" ht="12.75">
      <c r="A29" s="917" t="s">
        <v>79</v>
      </c>
      <c r="B29" s="299"/>
      <c r="C29" s="300" t="s">
        <v>87</v>
      </c>
      <c r="D29" s="17" t="s">
        <v>157</v>
      </c>
      <c r="F29" s="841" t="s">
        <v>411</v>
      </c>
      <c r="G29" s="22"/>
      <c r="H29" s="681">
        <f>K29</f>
        <v>124605</v>
      </c>
      <c r="I29" s="682" t="s">
        <v>152</v>
      </c>
      <c r="J29" s="683"/>
      <c r="K29" s="684">
        <f>113000+11605</f>
        <v>124605</v>
      </c>
      <c r="L29" s="46"/>
      <c r="M29" s="46"/>
      <c r="N29" s="26" t="s">
        <v>152</v>
      </c>
      <c r="O29" s="18"/>
    </row>
    <row r="30" spans="1:15" s="4" customFormat="1" ht="12.75">
      <c r="A30" s="918"/>
      <c r="B30" s="299"/>
      <c r="C30" s="300" t="s">
        <v>87</v>
      </c>
      <c r="D30" s="296" t="s">
        <v>415</v>
      </c>
      <c r="E30" s="296"/>
      <c r="F30" s="858"/>
      <c r="G30" s="22"/>
      <c r="H30" s="19">
        <f>K30</f>
        <v>64800</v>
      </c>
      <c r="I30" s="26" t="s">
        <v>152</v>
      </c>
      <c r="J30" s="19"/>
      <c r="K30" s="19">
        <f>K88</f>
        <v>64800</v>
      </c>
      <c r="L30" s="20"/>
      <c r="M30" s="20"/>
      <c r="N30" s="26" t="s">
        <v>152</v>
      </c>
      <c r="O30" s="18"/>
    </row>
    <row r="31" spans="1:15" s="4" customFormat="1" ht="12.75">
      <c r="A31" s="918"/>
      <c r="B31" s="299"/>
      <c r="C31" s="300" t="s">
        <v>87</v>
      </c>
      <c r="D31" s="296" t="s">
        <v>417</v>
      </c>
      <c r="E31" s="296"/>
      <c r="F31" s="858"/>
      <c r="G31" s="22"/>
      <c r="H31" s="19">
        <f aca="true" t="shared" si="1" ref="H31:H42">K31</f>
        <v>7200</v>
      </c>
      <c r="I31" s="26" t="s">
        <v>152</v>
      </c>
      <c r="J31" s="19"/>
      <c r="K31" s="19">
        <f>K89</f>
        <v>7200</v>
      </c>
      <c r="L31" s="20"/>
      <c r="M31" s="20"/>
      <c r="N31" s="26" t="s">
        <v>152</v>
      </c>
      <c r="O31" s="18"/>
    </row>
    <row r="32" spans="1:15" s="4" customFormat="1" ht="12.75">
      <c r="A32" s="918"/>
      <c r="B32" s="299"/>
      <c r="C32" s="300" t="s">
        <v>87</v>
      </c>
      <c r="D32" s="296" t="s">
        <v>418</v>
      </c>
      <c r="E32" s="296"/>
      <c r="F32" s="858"/>
      <c r="G32" s="22"/>
      <c r="H32" s="19">
        <f t="shared" si="1"/>
        <v>16200</v>
      </c>
      <c r="I32" s="26" t="s">
        <v>152</v>
      </c>
      <c r="J32" s="19"/>
      <c r="K32" s="19">
        <f>K90</f>
        <v>16200</v>
      </c>
      <c r="L32" s="20"/>
      <c r="M32" s="20"/>
      <c r="N32" s="26" t="s">
        <v>152</v>
      </c>
      <c r="O32" s="18"/>
    </row>
    <row r="33" spans="1:15" s="4" customFormat="1" ht="12.75">
      <c r="A33" s="919"/>
      <c r="B33" s="299"/>
      <c r="C33" s="300" t="s">
        <v>87</v>
      </c>
      <c r="D33" s="296" t="s">
        <v>419</v>
      </c>
      <c r="E33" s="296"/>
      <c r="F33" s="842"/>
      <c r="G33" s="22"/>
      <c r="H33" s="19">
        <f t="shared" si="1"/>
        <v>1800</v>
      </c>
      <c r="I33" s="26" t="s">
        <v>152</v>
      </c>
      <c r="J33" s="19"/>
      <c r="K33" s="19">
        <f>K91</f>
        <v>1800</v>
      </c>
      <c r="L33" s="20"/>
      <c r="M33" s="20"/>
      <c r="N33" s="26" t="s">
        <v>152</v>
      </c>
      <c r="O33" s="18"/>
    </row>
    <row r="34" spans="1:15" s="4" customFormat="1" ht="12.75">
      <c r="A34" s="926" t="s">
        <v>247</v>
      </c>
      <c r="B34" s="299"/>
      <c r="C34" s="927" t="s">
        <v>96</v>
      </c>
      <c r="D34" s="299" t="s">
        <v>157</v>
      </c>
      <c r="E34" s="296"/>
      <c r="F34" s="841" t="s">
        <v>411</v>
      </c>
      <c r="G34" s="22"/>
      <c r="H34" s="19">
        <f t="shared" si="1"/>
        <v>190197</v>
      </c>
      <c r="I34" s="26" t="s">
        <v>152</v>
      </c>
      <c r="J34" s="19"/>
      <c r="K34" s="19">
        <f>K94+K98</f>
        <v>190197</v>
      </c>
      <c r="L34" s="20"/>
      <c r="M34" s="20"/>
      <c r="N34" s="26" t="s">
        <v>152</v>
      </c>
      <c r="O34" s="18"/>
    </row>
    <row r="35" spans="1:15" s="4" customFormat="1" ht="12.75">
      <c r="A35" s="926"/>
      <c r="B35" s="299"/>
      <c r="C35" s="927"/>
      <c r="D35" s="296" t="s">
        <v>348</v>
      </c>
      <c r="E35" s="296"/>
      <c r="F35" s="858"/>
      <c r="G35" s="22"/>
      <c r="H35" s="19">
        <f t="shared" si="1"/>
        <v>11860.699999999999</v>
      </c>
      <c r="I35" s="26" t="s">
        <v>152</v>
      </c>
      <c r="J35" s="19"/>
      <c r="K35" s="19">
        <f>K96+K99</f>
        <v>11860.699999999999</v>
      </c>
      <c r="L35" s="20"/>
      <c r="M35" s="20"/>
      <c r="N35" s="26" t="s">
        <v>152</v>
      </c>
      <c r="O35" s="18"/>
    </row>
    <row r="36" spans="1:15" s="4" customFormat="1" ht="12.75">
      <c r="A36" s="926"/>
      <c r="B36" s="299"/>
      <c r="C36" s="927"/>
      <c r="D36" s="299" t="s">
        <v>281</v>
      </c>
      <c r="E36" s="296"/>
      <c r="F36" s="842"/>
      <c r="G36" s="22"/>
      <c r="H36" s="19">
        <f t="shared" si="1"/>
        <v>106746.25</v>
      </c>
      <c r="I36" s="26" t="s">
        <v>152</v>
      </c>
      <c r="J36" s="19"/>
      <c r="K36" s="19">
        <f>K95</f>
        <v>106746.25</v>
      </c>
      <c r="L36" s="20"/>
      <c r="M36" s="20"/>
      <c r="N36" s="26" t="s">
        <v>152</v>
      </c>
      <c r="O36" s="18"/>
    </row>
    <row r="37" spans="1:15" s="4" customFormat="1" ht="63.75">
      <c r="A37" s="304" t="s">
        <v>62</v>
      </c>
      <c r="B37" s="305"/>
      <c r="C37" s="261" t="s">
        <v>60</v>
      </c>
      <c r="D37" s="299" t="s">
        <v>268</v>
      </c>
      <c r="E37" s="296"/>
      <c r="F37" s="17" t="s">
        <v>411</v>
      </c>
      <c r="G37" s="22"/>
      <c r="H37" s="19">
        <f t="shared" si="1"/>
        <v>350000</v>
      </c>
      <c r="I37" s="26" t="s">
        <v>152</v>
      </c>
      <c r="J37" s="19"/>
      <c r="K37" s="19">
        <f>K101</f>
        <v>350000</v>
      </c>
      <c r="L37" s="20"/>
      <c r="M37" s="20"/>
      <c r="N37" s="26" t="s">
        <v>152</v>
      </c>
      <c r="O37" s="18"/>
    </row>
    <row r="38" spans="1:15" s="4" customFormat="1" ht="25.5">
      <c r="A38" s="304" t="s">
        <v>429</v>
      </c>
      <c r="B38" s="305"/>
      <c r="C38" s="296" t="s">
        <v>378</v>
      </c>
      <c r="D38" s="296" t="s">
        <v>157</v>
      </c>
      <c r="E38" s="296"/>
      <c r="F38" s="17" t="s">
        <v>411</v>
      </c>
      <c r="G38" s="22"/>
      <c r="H38" s="681">
        <f t="shared" si="1"/>
        <v>220000</v>
      </c>
      <c r="I38" s="682" t="s">
        <v>152</v>
      </c>
      <c r="J38" s="681"/>
      <c r="K38" s="681">
        <f>220000</f>
        <v>220000</v>
      </c>
      <c r="L38" s="20"/>
      <c r="M38" s="20"/>
      <c r="N38" s="26" t="s">
        <v>152</v>
      </c>
      <c r="O38" s="18"/>
    </row>
    <row r="39" spans="1:15" s="4" customFormat="1" ht="21" customHeight="1">
      <c r="A39" s="915" t="s">
        <v>351</v>
      </c>
      <c r="B39" s="305"/>
      <c r="C39" s="916" t="s">
        <v>344</v>
      </c>
      <c r="D39" s="296" t="s">
        <v>345</v>
      </c>
      <c r="E39" s="296"/>
      <c r="F39" s="841" t="s">
        <v>411</v>
      </c>
      <c r="G39" s="22"/>
      <c r="H39" s="19">
        <f t="shared" si="1"/>
        <v>11000000</v>
      </c>
      <c r="I39" s="26" t="s">
        <v>152</v>
      </c>
      <c r="J39" s="19"/>
      <c r="K39" s="19">
        <f>K106</f>
        <v>11000000</v>
      </c>
      <c r="L39" s="20"/>
      <c r="M39" s="20"/>
      <c r="N39" s="26" t="s">
        <v>152</v>
      </c>
      <c r="O39" s="18"/>
    </row>
    <row r="40" spans="1:15" s="4" customFormat="1" ht="18" customHeight="1">
      <c r="A40" s="915"/>
      <c r="B40" s="305"/>
      <c r="C40" s="916"/>
      <c r="D40" s="296" t="s">
        <v>348</v>
      </c>
      <c r="E40" s="296"/>
      <c r="F40" s="842"/>
      <c r="G40" s="22"/>
      <c r="H40" s="19">
        <f t="shared" si="1"/>
        <v>1222222</v>
      </c>
      <c r="I40" s="26" t="s">
        <v>152</v>
      </c>
      <c r="J40" s="19"/>
      <c r="K40" s="19">
        <f>K107</f>
        <v>1222222</v>
      </c>
      <c r="L40" s="20"/>
      <c r="M40" s="20"/>
      <c r="N40" s="26" t="s">
        <v>152</v>
      </c>
      <c r="O40" s="18"/>
    </row>
    <row r="41" spans="1:15" s="4" customFormat="1" ht="38.25">
      <c r="A41" s="40" t="s">
        <v>80</v>
      </c>
      <c r="B41" s="17"/>
      <c r="C41" s="17" t="s">
        <v>27</v>
      </c>
      <c r="D41" s="17" t="s">
        <v>475</v>
      </c>
      <c r="E41" s="17"/>
      <c r="F41" s="17" t="s">
        <v>411</v>
      </c>
      <c r="G41" s="17"/>
      <c r="H41" s="20">
        <f t="shared" si="1"/>
        <v>150850</v>
      </c>
      <c r="I41" s="20"/>
      <c r="J41" s="20"/>
      <c r="K41" s="19">
        <f>K110</f>
        <v>150850</v>
      </c>
      <c r="L41" s="20"/>
      <c r="M41" s="20"/>
      <c r="N41" s="20"/>
      <c r="O41" s="18"/>
    </row>
    <row r="42" spans="1:15" s="4" customFormat="1" ht="22.5" customHeight="1">
      <c r="A42" s="408" t="s">
        <v>514</v>
      </c>
      <c r="B42" s="17"/>
      <c r="C42" s="1" t="s">
        <v>515</v>
      </c>
      <c r="D42" s="17" t="s">
        <v>157</v>
      </c>
      <c r="E42" s="22"/>
      <c r="F42" s="30" t="s">
        <v>411</v>
      </c>
      <c r="G42" s="22"/>
      <c r="H42" s="19">
        <f t="shared" si="1"/>
        <v>11000</v>
      </c>
      <c r="I42" s="26"/>
      <c r="J42" s="19"/>
      <c r="K42" s="20">
        <v>11000</v>
      </c>
      <c r="L42" s="20"/>
      <c r="M42" s="20"/>
      <c r="N42" s="20"/>
      <c r="O42" s="18"/>
    </row>
    <row r="43" spans="1:15" s="46" customFormat="1" ht="17.25" customHeight="1">
      <c r="A43" s="41" t="s">
        <v>174</v>
      </c>
      <c r="B43" s="42" t="s">
        <v>175</v>
      </c>
      <c r="C43" s="260" t="s">
        <v>152</v>
      </c>
      <c r="D43" s="260" t="s">
        <v>152</v>
      </c>
      <c r="E43" s="260" t="s">
        <v>152</v>
      </c>
      <c r="F43" s="260" t="s">
        <v>152</v>
      </c>
      <c r="G43" s="260" t="s">
        <v>152</v>
      </c>
      <c r="H43" s="44">
        <f>I43+N43+K43</f>
        <v>35954856.67</v>
      </c>
      <c r="I43" s="44">
        <f>I49+I68+I78</f>
        <v>21306061</v>
      </c>
      <c r="J43" s="44"/>
      <c r="K43" s="44">
        <f>K78+K82+K84+K92+K100+K103+K105+K86+K108+K110+K112</f>
        <v>14560780.95</v>
      </c>
      <c r="L43" s="44"/>
      <c r="M43" s="44"/>
      <c r="N43" s="44">
        <f>N114</f>
        <v>88014.72</v>
      </c>
      <c r="O43" s="45"/>
    </row>
    <row r="44" spans="1:15" s="46" customFormat="1" ht="18" customHeight="1">
      <c r="A44" s="21" t="s">
        <v>176</v>
      </c>
      <c r="B44" s="22" t="s">
        <v>177</v>
      </c>
      <c r="C44" s="47" t="s">
        <v>152</v>
      </c>
      <c r="D44" s="47" t="s">
        <v>152</v>
      </c>
      <c r="E44" s="47" t="s">
        <v>152</v>
      </c>
      <c r="F44" s="47" t="s">
        <v>152</v>
      </c>
      <c r="G44" s="47" t="s">
        <v>152</v>
      </c>
      <c r="H44" s="19">
        <f>I44+N44</f>
        <v>16786982</v>
      </c>
      <c r="I44" s="19">
        <f>I45+I47</f>
        <v>16786982</v>
      </c>
      <c r="J44" s="19"/>
      <c r="K44" s="19"/>
      <c r="L44" s="19"/>
      <c r="M44" s="19"/>
      <c r="N44" s="19"/>
      <c r="O44" s="18" t="s">
        <v>152</v>
      </c>
    </row>
    <row r="45" spans="1:15" s="46" customFormat="1" ht="25.5">
      <c r="A45" s="40" t="s">
        <v>178</v>
      </c>
      <c r="B45" s="22" t="s">
        <v>179</v>
      </c>
      <c r="C45" s="47" t="s">
        <v>152</v>
      </c>
      <c r="D45" s="47" t="s">
        <v>152</v>
      </c>
      <c r="E45" s="47" t="s">
        <v>152</v>
      </c>
      <c r="F45" s="47" t="s">
        <v>152</v>
      </c>
      <c r="G45" s="47" t="s">
        <v>152</v>
      </c>
      <c r="H45" s="19">
        <f>I45+N45</f>
        <v>16729870</v>
      </c>
      <c r="I45" s="19">
        <f>I50+I51+I53+I54</f>
        <v>16729870</v>
      </c>
      <c r="J45" s="19"/>
      <c r="K45" s="19"/>
      <c r="L45" s="19"/>
      <c r="M45" s="19"/>
      <c r="N45" s="19"/>
      <c r="O45" s="18" t="s">
        <v>152</v>
      </c>
    </row>
    <row r="46" spans="1:15" s="46" customFormat="1" ht="9.75" customHeight="1" hidden="1">
      <c r="A46" s="21" t="s">
        <v>180</v>
      </c>
      <c r="B46" s="22" t="s">
        <v>181</v>
      </c>
      <c r="C46" s="47" t="s">
        <v>152</v>
      </c>
      <c r="D46" s="47" t="s">
        <v>152</v>
      </c>
      <c r="E46" s="47" t="s">
        <v>152</v>
      </c>
      <c r="F46" s="47" t="s">
        <v>152</v>
      </c>
      <c r="G46" s="47" t="s">
        <v>152</v>
      </c>
      <c r="H46" s="19"/>
      <c r="I46" s="19"/>
      <c r="J46" s="19"/>
      <c r="K46" s="19"/>
      <c r="L46" s="19"/>
      <c r="M46" s="19"/>
      <c r="N46" s="19"/>
      <c r="O46" s="18" t="s">
        <v>152</v>
      </c>
    </row>
    <row r="47" spans="1:15" s="46" customFormat="1" ht="25.5">
      <c r="A47" s="21" t="s">
        <v>182</v>
      </c>
      <c r="B47" s="22" t="s">
        <v>183</v>
      </c>
      <c r="C47" s="47" t="s">
        <v>152</v>
      </c>
      <c r="D47" s="47" t="s">
        <v>152</v>
      </c>
      <c r="E47" s="47" t="s">
        <v>152</v>
      </c>
      <c r="F47" s="47" t="s">
        <v>152</v>
      </c>
      <c r="G47" s="47" t="s">
        <v>152</v>
      </c>
      <c r="H47" s="19">
        <f>I47+N47</f>
        <v>57112</v>
      </c>
      <c r="I47" s="19">
        <f>I74+I75</f>
        <v>57112</v>
      </c>
      <c r="J47" s="19"/>
      <c r="K47" s="19"/>
      <c r="L47" s="19"/>
      <c r="M47" s="19"/>
      <c r="N47" s="19"/>
      <c r="O47" s="18" t="s">
        <v>152</v>
      </c>
    </row>
    <row r="48" spans="1:15" s="46" customFormat="1" ht="13.5" customHeight="1" hidden="1">
      <c r="A48" s="21" t="s">
        <v>184</v>
      </c>
      <c r="B48" s="22" t="s">
        <v>185</v>
      </c>
      <c r="C48" s="47" t="s">
        <v>152</v>
      </c>
      <c r="D48" s="47" t="s">
        <v>152</v>
      </c>
      <c r="E48" s="47" t="s">
        <v>152</v>
      </c>
      <c r="F48" s="47" t="s">
        <v>152</v>
      </c>
      <c r="G48" s="47" t="s">
        <v>152</v>
      </c>
      <c r="H48" s="19">
        <v>0</v>
      </c>
      <c r="I48" s="19">
        <v>0</v>
      </c>
      <c r="J48" s="19"/>
      <c r="K48" s="19"/>
      <c r="L48" s="19"/>
      <c r="M48" s="19"/>
      <c r="N48" s="19"/>
      <c r="O48" s="39"/>
    </row>
    <row r="49" spans="1:15" s="46" customFormat="1" ht="29.25" customHeight="1">
      <c r="A49" s="839" t="s">
        <v>186</v>
      </c>
      <c r="B49" s="840"/>
      <c r="C49" s="48" t="s">
        <v>22</v>
      </c>
      <c r="D49" s="12"/>
      <c r="E49" s="48"/>
      <c r="F49" s="12"/>
      <c r="G49" s="12"/>
      <c r="H49" s="75">
        <f>SUM(H50:H67)</f>
        <v>17640961</v>
      </c>
      <c r="I49" s="75">
        <f>SUM(I50:I67)</f>
        <v>17640961</v>
      </c>
      <c r="J49" s="14"/>
      <c r="K49" s="15" t="s">
        <v>187</v>
      </c>
      <c r="L49" s="15"/>
      <c r="M49" s="15"/>
      <c r="N49" s="15" t="s">
        <v>187</v>
      </c>
      <c r="O49" s="50"/>
    </row>
    <row r="50" spans="1:15" s="46" customFormat="1" ht="12.75">
      <c r="A50" s="685" t="s">
        <v>4</v>
      </c>
      <c r="B50" s="686"/>
      <c r="C50" s="687" t="s">
        <v>22</v>
      </c>
      <c r="D50" s="688">
        <v>14130030000000000</v>
      </c>
      <c r="E50" s="687" t="s">
        <v>188</v>
      </c>
      <c r="F50" s="687" t="s">
        <v>179</v>
      </c>
      <c r="G50" s="687" t="s">
        <v>189</v>
      </c>
      <c r="H50" s="681">
        <f>I50</f>
        <v>12862470.89</v>
      </c>
      <c r="I50" s="689">
        <f>12458900+389100+14470.89</f>
        <v>12862470.89</v>
      </c>
      <c r="J50" s="681"/>
      <c r="K50" s="682" t="s">
        <v>152</v>
      </c>
      <c r="L50" s="682" t="s">
        <v>152</v>
      </c>
      <c r="M50" s="682" t="s">
        <v>152</v>
      </c>
      <c r="N50" s="682" t="s">
        <v>152</v>
      </c>
      <c r="O50" s="17" t="s">
        <v>152</v>
      </c>
    </row>
    <row r="51" spans="1:15" s="46" customFormat="1" ht="15.75" customHeight="1">
      <c r="A51" s="40" t="s">
        <v>5</v>
      </c>
      <c r="B51" s="22"/>
      <c r="C51" s="17" t="s">
        <v>22</v>
      </c>
      <c r="D51" s="22" t="s">
        <v>157</v>
      </c>
      <c r="E51" s="17" t="s">
        <v>188</v>
      </c>
      <c r="F51" s="17" t="s">
        <v>190</v>
      </c>
      <c r="G51" s="17" t="s">
        <v>191</v>
      </c>
      <c r="H51" s="19">
        <f>I51</f>
        <v>1870</v>
      </c>
      <c r="I51" s="521">
        <v>1870</v>
      </c>
      <c r="J51" s="301"/>
      <c r="K51" s="302" t="s">
        <v>152</v>
      </c>
      <c r="L51" s="302" t="s">
        <v>152</v>
      </c>
      <c r="M51" s="302" t="s">
        <v>152</v>
      </c>
      <c r="N51" s="302" t="s">
        <v>152</v>
      </c>
      <c r="O51" s="17"/>
    </row>
    <row r="52" spans="1:15" s="46" customFormat="1" ht="12.75" hidden="1">
      <c r="A52" s="40" t="s">
        <v>5</v>
      </c>
      <c r="B52" s="22"/>
      <c r="C52" s="22"/>
      <c r="D52" s="30"/>
      <c r="E52" s="22"/>
      <c r="F52" s="22" t="s">
        <v>190</v>
      </c>
      <c r="G52" s="22" t="s">
        <v>191</v>
      </c>
      <c r="H52" s="19">
        <f aca="true" t="shared" si="2" ref="H52:H67">I52</f>
        <v>0</v>
      </c>
      <c r="I52" s="521"/>
      <c r="J52" s="301"/>
      <c r="K52" s="302" t="s">
        <v>152</v>
      </c>
      <c r="L52" s="302" t="s">
        <v>152</v>
      </c>
      <c r="M52" s="302" t="s">
        <v>152</v>
      </c>
      <c r="N52" s="302" t="s">
        <v>152</v>
      </c>
      <c r="O52" s="17" t="s">
        <v>152</v>
      </c>
    </row>
    <row r="53" spans="1:15" s="46" customFormat="1" ht="12.75">
      <c r="A53" s="690" t="s">
        <v>6</v>
      </c>
      <c r="B53" s="686"/>
      <c r="C53" s="687" t="s">
        <v>22</v>
      </c>
      <c r="D53" s="688">
        <v>14130030000000000</v>
      </c>
      <c r="E53" s="687" t="s">
        <v>188</v>
      </c>
      <c r="F53" s="687" t="s">
        <v>192</v>
      </c>
      <c r="G53" s="687" t="s">
        <v>193</v>
      </c>
      <c r="H53" s="681">
        <f t="shared" si="2"/>
        <v>3865529.11</v>
      </c>
      <c r="I53" s="689">
        <f>3762600+117400-14470.89</f>
        <v>3865529.11</v>
      </c>
      <c r="J53" s="681"/>
      <c r="K53" s="682" t="s">
        <v>152</v>
      </c>
      <c r="L53" s="682" t="s">
        <v>152</v>
      </c>
      <c r="M53" s="682" t="s">
        <v>152</v>
      </c>
      <c r="N53" s="682" t="s">
        <v>152</v>
      </c>
      <c r="O53" s="17" t="s">
        <v>152</v>
      </c>
    </row>
    <row r="54" spans="1:15" s="46" customFormat="1" ht="12.75" hidden="1">
      <c r="A54" s="89"/>
      <c r="B54" s="25"/>
      <c r="C54" s="297"/>
      <c r="D54" s="53">
        <v>14130030000000000</v>
      </c>
      <c r="E54" s="52"/>
      <c r="F54" s="54"/>
      <c r="G54" s="54"/>
      <c r="H54" s="19">
        <f t="shared" si="2"/>
        <v>0</v>
      </c>
      <c r="I54" s="521"/>
      <c r="J54" s="301"/>
      <c r="K54" s="302" t="s">
        <v>152</v>
      </c>
      <c r="L54" s="302" t="s">
        <v>152</v>
      </c>
      <c r="M54" s="302" t="s">
        <v>152</v>
      </c>
      <c r="N54" s="302" t="s">
        <v>152</v>
      </c>
      <c r="O54" s="17"/>
    </row>
    <row r="55" spans="1:15" s="46" customFormat="1" ht="13.5" customHeight="1">
      <c r="A55" s="846" t="s">
        <v>7</v>
      </c>
      <c r="B55" s="22"/>
      <c r="C55" s="841" t="s">
        <v>22</v>
      </c>
      <c r="D55" s="22" t="s">
        <v>157</v>
      </c>
      <c r="E55" s="22" t="s">
        <v>188</v>
      </c>
      <c r="F55" s="841" t="s">
        <v>194</v>
      </c>
      <c r="G55" s="22" t="s">
        <v>195</v>
      </c>
      <c r="H55" s="19">
        <f t="shared" si="2"/>
        <v>30200</v>
      </c>
      <c r="I55" s="522">
        <v>30200</v>
      </c>
      <c r="J55" s="301"/>
      <c r="K55" s="302" t="s">
        <v>152</v>
      </c>
      <c r="L55" s="302" t="s">
        <v>152</v>
      </c>
      <c r="M55" s="302" t="s">
        <v>152</v>
      </c>
      <c r="N55" s="302" t="s">
        <v>152</v>
      </c>
      <c r="O55" s="17" t="s">
        <v>152</v>
      </c>
    </row>
    <row r="56" spans="1:15" s="46" customFormat="1" ht="12.75" customHeight="1" hidden="1">
      <c r="A56" s="866"/>
      <c r="B56" s="22"/>
      <c r="C56" s="858"/>
      <c r="D56" s="30"/>
      <c r="E56" s="22"/>
      <c r="F56" s="858"/>
      <c r="G56" s="22" t="s">
        <v>195</v>
      </c>
      <c r="H56" s="19">
        <f t="shared" si="2"/>
        <v>0</v>
      </c>
      <c r="I56" s="521"/>
      <c r="J56" s="301"/>
      <c r="K56" s="302" t="s">
        <v>152</v>
      </c>
      <c r="L56" s="302" t="s">
        <v>152</v>
      </c>
      <c r="M56" s="302" t="s">
        <v>152</v>
      </c>
      <c r="N56" s="302" t="s">
        <v>152</v>
      </c>
      <c r="O56" s="17" t="s">
        <v>152</v>
      </c>
    </row>
    <row r="57" spans="1:15" s="46" customFormat="1" ht="12.75" customHeight="1" hidden="1">
      <c r="A57" s="866"/>
      <c r="B57" s="22"/>
      <c r="C57" s="858"/>
      <c r="D57" s="30"/>
      <c r="E57" s="22"/>
      <c r="F57" s="858"/>
      <c r="G57" s="22"/>
      <c r="H57" s="19">
        <f t="shared" si="2"/>
        <v>0</v>
      </c>
      <c r="I57" s="521"/>
      <c r="J57" s="301"/>
      <c r="K57" s="302" t="s">
        <v>152</v>
      </c>
      <c r="L57" s="302" t="s">
        <v>152</v>
      </c>
      <c r="M57" s="302" t="s">
        <v>152</v>
      </c>
      <c r="N57" s="302" t="s">
        <v>152</v>
      </c>
      <c r="O57" s="17" t="s">
        <v>152</v>
      </c>
    </row>
    <row r="58" spans="1:15" s="46" customFormat="1" ht="12.75" customHeight="1" hidden="1">
      <c r="A58" s="866"/>
      <c r="B58" s="22"/>
      <c r="C58" s="858"/>
      <c r="D58" s="30"/>
      <c r="E58" s="22"/>
      <c r="F58" s="858"/>
      <c r="G58" s="22"/>
      <c r="H58" s="19">
        <f t="shared" si="2"/>
        <v>0</v>
      </c>
      <c r="I58" s="521"/>
      <c r="J58" s="301"/>
      <c r="K58" s="302" t="s">
        <v>152</v>
      </c>
      <c r="L58" s="302" t="s">
        <v>152</v>
      </c>
      <c r="M58" s="302" t="s">
        <v>152</v>
      </c>
      <c r="N58" s="302" t="s">
        <v>152</v>
      </c>
      <c r="O58" s="17" t="s">
        <v>152</v>
      </c>
    </row>
    <row r="59" spans="1:15" s="46" customFormat="1" ht="12.75" customHeight="1" hidden="1">
      <c r="A59" s="866"/>
      <c r="B59" s="22"/>
      <c r="C59" s="858"/>
      <c r="D59" s="30"/>
      <c r="E59" s="22"/>
      <c r="F59" s="858"/>
      <c r="G59" s="22"/>
      <c r="H59" s="19">
        <f t="shared" si="2"/>
        <v>0</v>
      </c>
      <c r="I59" s="521"/>
      <c r="J59" s="301"/>
      <c r="K59" s="302" t="s">
        <v>152</v>
      </c>
      <c r="L59" s="302" t="s">
        <v>152</v>
      </c>
      <c r="M59" s="302" t="s">
        <v>152</v>
      </c>
      <c r="N59" s="302" t="s">
        <v>152</v>
      </c>
      <c r="O59" s="17" t="s">
        <v>152</v>
      </c>
    </row>
    <row r="60" spans="1:15" s="46" customFormat="1" ht="12.75" customHeight="1">
      <c r="A60" s="847"/>
      <c r="B60" s="22"/>
      <c r="C60" s="842"/>
      <c r="D60" s="29">
        <v>14130030000000000</v>
      </c>
      <c r="E60" s="22" t="s">
        <v>188</v>
      </c>
      <c r="F60" s="842"/>
      <c r="G60" s="22" t="s">
        <v>195</v>
      </c>
      <c r="H60" s="19">
        <f t="shared" si="2"/>
        <v>30097.2</v>
      </c>
      <c r="I60" s="522">
        <f>19300+10797+0.2</f>
        <v>30097.2</v>
      </c>
      <c r="J60" s="301"/>
      <c r="K60" s="302" t="s">
        <v>152</v>
      </c>
      <c r="L60" s="302"/>
      <c r="M60" s="302"/>
      <c r="N60" s="302" t="s">
        <v>152</v>
      </c>
      <c r="O60" s="17"/>
    </row>
    <row r="61" spans="1:15" s="46" customFormat="1" ht="12.75" customHeight="1">
      <c r="A61" s="31" t="s">
        <v>8</v>
      </c>
      <c r="B61" s="22"/>
      <c r="C61" s="17" t="s">
        <v>22</v>
      </c>
      <c r="D61" s="22" t="s">
        <v>157</v>
      </c>
      <c r="E61" s="23" t="s">
        <v>188</v>
      </c>
      <c r="F61" s="24" t="s">
        <v>209</v>
      </c>
      <c r="G61" s="23" t="s">
        <v>195</v>
      </c>
      <c r="H61" s="19">
        <f t="shared" si="2"/>
        <v>92950</v>
      </c>
      <c r="I61" s="521">
        <f>120000-26500-550</f>
        <v>92950</v>
      </c>
      <c r="J61" s="301"/>
      <c r="K61" s="302" t="s">
        <v>152</v>
      </c>
      <c r="L61" s="302"/>
      <c r="M61" s="302"/>
      <c r="N61" s="302" t="s">
        <v>152</v>
      </c>
      <c r="O61" s="17"/>
    </row>
    <row r="62" spans="1:15" s="46" customFormat="1" ht="12.75">
      <c r="A62" s="855" t="s">
        <v>12</v>
      </c>
      <c r="B62" s="22"/>
      <c r="C62" s="841" t="s">
        <v>22</v>
      </c>
      <c r="D62" s="22" t="s">
        <v>157</v>
      </c>
      <c r="E62" s="841" t="s">
        <v>188</v>
      </c>
      <c r="F62" s="841" t="s">
        <v>196</v>
      </c>
      <c r="G62" s="841" t="s">
        <v>195</v>
      </c>
      <c r="H62" s="19">
        <f t="shared" si="2"/>
        <v>183478</v>
      </c>
      <c r="I62" s="521">
        <f>165800+26500-1870-6952</f>
        <v>183478</v>
      </c>
      <c r="J62" s="301"/>
      <c r="K62" s="302" t="s">
        <v>152</v>
      </c>
      <c r="L62" s="302" t="s">
        <v>152</v>
      </c>
      <c r="M62" s="302" t="s">
        <v>152</v>
      </c>
      <c r="N62" s="302" t="s">
        <v>152</v>
      </c>
      <c r="O62" s="17" t="s">
        <v>152</v>
      </c>
    </row>
    <row r="63" spans="1:15" s="46" customFormat="1" ht="12.75">
      <c r="A63" s="856"/>
      <c r="B63" s="22"/>
      <c r="C63" s="842"/>
      <c r="D63" s="29">
        <v>14130030000000000</v>
      </c>
      <c r="E63" s="842"/>
      <c r="F63" s="842"/>
      <c r="G63" s="842"/>
      <c r="H63" s="19">
        <f t="shared" si="2"/>
        <v>7001.370000000001</v>
      </c>
      <c r="I63" s="522">
        <f>20000-12998.63</f>
        <v>7001.370000000001</v>
      </c>
      <c r="J63" s="301"/>
      <c r="K63" s="302" t="s">
        <v>152</v>
      </c>
      <c r="L63" s="302" t="s">
        <v>152</v>
      </c>
      <c r="M63" s="302" t="s">
        <v>152</v>
      </c>
      <c r="N63" s="302" t="s">
        <v>152</v>
      </c>
      <c r="O63" s="17"/>
    </row>
    <row r="64" spans="1:15" s="46" customFormat="1" ht="12.75" hidden="1">
      <c r="A64" s="40" t="s">
        <v>13</v>
      </c>
      <c r="B64" s="22"/>
      <c r="C64" s="22"/>
      <c r="D64" s="30"/>
      <c r="E64" s="22"/>
      <c r="F64" s="22" t="s">
        <v>197</v>
      </c>
      <c r="G64" s="22" t="s">
        <v>195</v>
      </c>
      <c r="H64" s="19">
        <f t="shared" si="2"/>
        <v>0</v>
      </c>
      <c r="I64" s="521"/>
      <c r="J64" s="301"/>
      <c r="K64" s="302" t="s">
        <v>152</v>
      </c>
      <c r="L64" s="302" t="s">
        <v>152</v>
      </c>
      <c r="M64" s="302" t="s">
        <v>152</v>
      </c>
      <c r="N64" s="302" t="s">
        <v>152</v>
      </c>
      <c r="O64" s="17" t="s">
        <v>152</v>
      </c>
    </row>
    <row r="65" spans="1:15" s="46" customFormat="1" ht="12.75">
      <c r="A65" s="40" t="s">
        <v>14</v>
      </c>
      <c r="B65" s="22"/>
      <c r="C65" s="22" t="s">
        <v>22</v>
      </c>
      <c r="D65" s="29">
        <v>14130030000000000</v>
      </c>
      <c r="E65" s="22" t="s">
        <v>188</v>
      </c>
      <c r="F65" s="22" t="s">
        <v>198</v>
      </c>
      <c r="G65" s="22" t="s">
        <v>195</v>
      </c>
      <c r="H65" s="19">
        <f t="shared" si="2"/>
        <v>491118.98</v>
      </c>
      <c r="I65" s="522">
        <f>311800+170664+8654.98</f>
        <v>491118.98</v>
      </c>
      <c r="J65" s="301"/>
      <c r="K65" s="302" t="s">
        <v>152</v>
      </c>
      <c r="L65" s="302" t="s">
        <v>152</v>
      </c>
      <c r="M65" s="302" t="s">
        <v>152</v>
      </c>
      <c r="N65" s="302" t="s">
        <v>152</v>
      </c>
      <c r="O65" s="17" t="s">
        <v>152</v>
      </c>
    </row>
    <row r="66" spans="1:15" s="46" customFormat="1" ht="12.75">
      <c r="A66" s="846" t="s">
        <v>340</v>
      </c>
      <c r="B66" s="22"/>
      <c r="C66" s="841" t="s">
        <v>22</v>
      </c>
      <c r="D66" s="22" t="s">
        <v>157</v>
      </c>
      <c r="E66" s="841" t="s">
        <v>188</v>
      </c>
      <c r="F66" s="841" t="s">
        <v>199</v>
      </c>
      <c r="G66" s="841" t="s">
        <v>195</v>
      </c>
      <c r="H66" s="19">
        <f t="shared" si="2"/>
        <v>21902</v>
      </c>
      <c r="I66" s="521">
        <f>14400+7502</f>
        <v>21902</v>
      </c>
      <c r="J66" s="301"/>
      <c r="K66" s="302" t="s">
        <v>152</v>
      </c>
      <c r="L66" s="302" t="s">
        <v>152</v>
      </c>
      <c r="M66" s="302" t="s">
        <v>152</v>
      </c>
      <c r="N66" s="302" t="s">
        <v>152</v>
      </c>
      <c r="O66" s="17"/>
    </row>
    <row r="67" spans="1:15" s="46" customFormat="1" ht="12.75">
      <c r="A67" s="847"/>
      <c r="B67" s="22"/>
      <c r="C67" s="842"/>
      <c r="D67" s="29">
        <v>14130030000000000</v>
      </c>
      <c r="E67" s="842"/>
      <c r="F67" s="842"/>
      <c r="G67" s="842"/>
      <c r="H67" s="19">
        <f t="shared" si="2"/>
        <v>54343.45</v>
      </c>
      <c r="I67" s="522">
        <f>50000+12998.43-8654.98</f>
        <v>54343.45</v>
      </c>
      <c r="J67" s="301"/>
      <c r="K67" s="302" t="s">
        <v>152</v>
      </c>
      <c r="L67" s="302" t="s">
        <v>152</v>
      </c>
      <c r="M67" s="302" t="s">
        <v>152</v>
      </c>
      <c r="N67" s="302" t="s">
        <v>152</v>
      </c>
      <c r="O67" s="17" t="s">
        <v>152</v>
      </c>
    </row>
    <row r="68" spans="1:15" s="46" customFormat="1" ht="27.75" customHeight="1">
      <c r="A68" s="839" t="s">
        <v>341</v>
      </c>
      <c r="B68" s="840"/>
      <c r="C68" s="48" t="s">
        <v>24</v>
      </c>
      <c r="D68" s="12"/>
      <c r="E68" s="48"/>
      <c r="F68" s="12"/>
      <c r="G68" s="12"/>
      <c r="H68" s="75">
        <f>I68</f>
        <v>3665100</v>
      </c>
      <c r="I68" s="75">
        <f>I69+I70+I71+I72+I73+I74+I75+I77</f>
        <v>3665100</v>
      </c>
      <c r="J68" s="14"/>
      <c r="K68" s="15" t="s">
        <v>187</v>
      </c>
      <c r="L68" s="15"/>
      <c r="M68" s="15"/>
      <c r="N68" s="15" t="s">
        <v>187</v>
      </c>
      <c r="O68" s="50"/>
    </row>
    <row r="69" spans="1:15" s="46" customFormat="1" ht="15" customHeight="1">
      <c r="A69" s="40" t="s">
        <v>9</v>
      </c>
      <c r="B69" s="22"/>
      <c r="C69" s="22" t="s">
        <v>24</v>
      </c>
      <c r="D69" s="22" t="s">
        <v>157</v>
      </c>
      <c r="E69" s="22" t="s">
        <v>188</v>
      </c>
      <c r="F69" s="22" t="s">
        <v>201</v>
      </c>
      <c r="G69" s="22" t="s">
        <v>195</v>
      </c>
      <c r="H69" s="19">
        <f>I69</f>
        <v>881042.76</v>
      </c>
      <c r="I69" s="521">
        <f>786300+4742.76+90000</f>
        <v>881042.76</v>
      </c>
      <c r="J69" s="301"/>
      <c r="K69" s="302" t="s">
        <v>152</v>
      </c>
      <c r="L69" s="302" t="s">
        <v>152</v>
      </c>
      <c r="M69" s="302" t="s">
        <v>152</v>
      </c>
      <c r="N69" s="302" t="s">
        <v>152</v>
      </c>
      <c r="O69" s="17" t="s">
        <v>152</v>
      </c>
    </row>
    <row r="70" spans="1:15" s="46" customFormat="1" ht="11.25" customHeight="1">
      <c r="A70" s="846" t="s">
        <v>11</v>
      </c>
      <c r="B70" s="22"/>
      <c r="C70" s="841" t="s">
        <v>24</v>
      </c>
      <c r="D70" s="22" t="s">
        <v>157</v>
      </c>
      <c r="E70" s="841" t="s">
        <v>188</v>
      </c>
      <c r="F70" s="841" t="s">
        <v>202</v>
      </c>
      <c r="G70" s="841" t="s">
        <v>195</v>
      </c>
      <c r="H70" s="19">
        <f aca="true" t="shared" si="3" ref="H70:H77">I70</f>
        <v>131094.04</v>
      </c>
      <c r="I70" s="521">
        <f>157500-26405.96</f>
        <v>131094.04</v>
      </c>
      <c r="J70" s="301"/>
      <c r="K70" s="302" t="s">
        <v>152</v>
      </c>
      <c r="L70" s="302" t="s">
        <v>152</v>
      </c>
      <c r="M70" s="302" t="s">
        <v>152</v>
      </c>
      <c r="N70" s="302" t="s">
        <v>152</v>
      </c>
      <c r="O70" s="17" t="s">
        <v>152</v>
      </c>
    </row>
    <row r="71" spans="1:15" s="46" customFormat="1" ht="12.75">
      <c r="A71" s="847"/>
      <c r="B71" s="22"/>
      <c r="C71" s="842"/>
      <c r="D71" s="29">
        <v>14130030000000000</v>
      </c>
      <c r="E71" s="842"/>
      <c r="F71" s="842"/>
      <c r="G71" s="842"/>
      <c r="H71" s="19">
        <f t="shared" si="3"/>
        <v>1944000</v>
      </c>
      <c r="I71" s="521">
        <f>1900000+44000</f>
        <v>1944000</v>
      </c>
      <c r="J71" s="301"/>
      <c r="K71" s="302" t="s">
        <v>152</v>
      </c>
      <c r="L71" s="302"/>
      <c r="M71" s="302"/>
      <c r="N71" s="302" t="s">
        <v>152</v>
      </c>
      <c r="O71" s="17"/>
    </row>
    <row r="72" spans="1:15" s="46" customFormat="1" ht="12.75">
      <c r="A72" s="846" t="s">
        <v>12</v>
      </c>
      <c r="B72" s="22"/>
      <c r="C72" s="841" t="s">
        <v>24</v>
      </c>
      <c r="D72" s="22" t="s">
        <v>157</v>
      </c>
      <c r="E72" s="841" t="s">
        <v>188</v>
      </c>
      <c r="F72" s="841" t="s">
        <v>196</v>
      </c>
      <c r="G72" s="841" t="s">
        <v>195</v>
      </c>
      <c r="H72" s="19">
        <f t="shared" si="3"/>
        <v>77517.99</v>
      </c>
      <c r="I72" s="521">
        <f>94000-4742.76-12-11727.25</f>
        <v>77517.99</v>
      </c>
      <c r="J72" s="19"/>
      <c r="K72" s="26" t="s">
        <v>152</v>
      </c>
      <c r="L72" s="26" t="s">
        <v>152</v>
      </c>
      <c r="M72" s="26" t="s">
        <v>152</v>
      </c>
      <c r="N72" s="26" t="s">
        <v>152</v>
      </c>
      <c r="O72" s="17" t="s">
        <v>152</v>
      </c>
    </row>
    <row r="73" spans="1:15" s="46" customFormat="1" ht="12.75">
      <c r="A73" s="847"/>
      <c r="B73" s="22"/>
      <c r="C73" s="842"/>
      <c r="D73" s="29">
        <v>14130030000000000</v>
      </c>
      <c r="E73" s="842"/>
      <c r="F73" s="842"/>
      <c r="G73" s="842"/>
      <c r="H73" s="19">
        <f t="shared" si="3"/>
        <v>496200</v>
      </c>
      <c r="I73" s="521">
        <v>496200</v>
      </c>
      <c r="J73" s="19"/>
      <c r="K73" s="26" t="s">
        <v>152</v>
      </c>
      <c r="L73" s="26"/>
      <c r="M73" s="26"/>
      <c r="N73" s="26" t="s">
        <v>152</v>
      </c>
      <c r="O73" s="17"/>
    </row>
    <row r="74" spans="1:15" s="46" customFormat="1" ht="12.75">
      <c r="A74" s="40" t="s">
        <v>13</v>
      </c>
      <c r="B74" s="22"/>
      <c r="C74" s="22" t="s">
        <v>24</v>
      </c>
      <c r="D74" s="22" t="s">
        <v>157</v>
      </c>
      <c r="E74" s="22" t="s">
        <v>188</v>
      </c>
      <c r="F74" s="22" t="s">
        <v>397</v>
      </c>
      <c r="G74" s="22" t="s">
        <v>203</v>
      </c>
      <c r="H74" s="19">
        <f t="shared" si="3"/>
        <v>55412</v>
      </c>
      <c r="I74" s="521">
        <f>55400+12</f>
        <v>55412</v>
      </c>
      <c r="J74" s="19"/>
      <c r="K74" s="26" t="s">
        <v>152</v>
      </c>
      <c r="L74" s="26" t="s">
        <v>152</v>
      </c>
      <c r="M74" s="26" t="s">
        <v>152</v>
      </c>
      <c r="N74" s="26" t="s">
        <v>152</v>
      </c>
      <c r="O74" s="17" t="s">
        <v>152</v>
      </c>
    </row>
    <row r="75" spans="1:15" s="46" customFormat="1" ht="12.75">
      <c r="A75" s="40" t="s">
        <v>13</v>
      </c>
      <c r="B75" s="22"/>
      <c r="C75" s="22" t="s">
        <v>24</v>
      </c>
      <c r="D75" s="22" t="s">
        <v>157</v>
      </c>
      <c r="E75" s="22" t="s">
        <v>188</v>
      </c>
      <c r="F75" s="22" t="s">
        <v>197</v>
      </c>
      <c r="G75" s="22" t="s">
        <v>204</v>
      </c>
      <c r="H75" s="19">
        <f t="shared" si="3"/>
        <v>1700</v>
      </c>
      <c r="I75" s="526">
        <v>1700</v>
      </c>
      <c r="J75" s="19"/>
      <c r="K75" s="26" t="s">
        <v>152</v>
      </c>
      <c r="L75" s="26" t="s">
        <v>152</v>
      </c>
      <c r="M75" s="26" t="s">
        <v>152</v>
      </c>
      <c r="N75" s="26" t="s">
        <v>152</v>
      </c>
      <c r="O75" s="17" t="s">
        <v>152</v>
      </c>
    </row>
    <row r="76" spans="1:15" s="46" customFormat="1" ht="12.75" hidden="1">
      <c r="A76" s="40" t="s">
        <v>14</v>
      </c>
      <c r="B76" s="22"/>
      <c r="C76" s="22" t="s">
        <v>24</v>
      </c>
      <c r="D76" s="22" t="s">
        <v>157</v>
      </c>
      <c r="E76" s="22" t="s">
        <v>205</v>
      </c>
      <c r="F76" s="22" t="s">
        <v>198</v>
      </c>
      <c r="G76" s="22" t="s">
        <v>195</v>
      </c>
      <c r="H76" s="19">
        <f t="shared" si="3"/>
        <v>0</v>
      </c>
      <c r="I76" s="521"/>
      <c r="J76" s="19"/>
      <c r="K76" s="26" t="s">
        <v>152</v>
      </c>
      <c r="L76" s="26" t="s">
        <v>152</v>
      </c>
      <c r="M76" s="26" t="s">
        <v>152</v>
      </c>
      <c r="N76" s="26" t="s">
        <v>152</v>
      </c>
      <c r="O76" s="17" t="s">
        <v>152</v>
      </c>
    </row>
    <row r="77" spans="1:15" s="46" customFormat="1" ht="12.75">
      <c r="A77" s="40" t="s">
        <v>340</v>
      </c>
      <c r="B77" s="22"/>
      <c r="C77" s="22" t="s">
        <v>24</v>
      </c>
      <c r="D77" s="22" t="s">
        <v>157</v>
      </c>
      <c r="E77" s="22" t="s">
        <v>188</v>
      </c>
      <c r="F77" s="22" t="s">
        <v>199</v>
      </c>
      <c r="G77" s="22" t="s">
        <v>195</v>
      </c>
      <c r="H77" s="19">
        <f t="shared" si="3"/>
        <v>78133.20999999999</v>
      </c>
      <c r="I77" s="521">
        <f>40000+38133.21</f>
        <v>78133.20999999999</v>
      </c>
      <c r="J77" s="19"/>
      <c r="K77" s="26" t="s">
        <v>152</v>
      </c>
      <c r="L77" s="26" t="s">
        <v>152</v>
      </c>
      <c r="M77" s="26" t="s">
        <v>152</v>
      </c>
      <c r="N77" s="26" t="s">
        <v>152</v>
      </c>
      <c r="O77" s="17" t="s">
        <v>152</v>
      </c>
    </row>
    <row r="78" spans="1:15" s="46" customFormat="1" ht="13.5">
      <c r="A78" s="839" t="s">
        <v>206</v>
      </c>
      <c r="B78" s="840"/>
      <c r="C78" s="48" t="s">
        <v>25</v>
      </c>
      <c r="D78" s="12"/>
      <c r="E78" s="48"/>
      <c r="F78" s="12"/>
      <c r="G78" s="12"/>
      <c r="H78" s="75">
        <f>K78</f>
        <v>839300</v>
      </c>
      <c r="I78" s="238"/>
      <c r="J78" s="75"/>
      <c r="K78" s="75">
        <f>K81</f>
        <v>839300</v>
      </c>
      <c r="L78" s="14"/>
      <c r="M78" s="14"/>
      <c r="N78" s="15" t="s">
        <v>187</v>
      </c>
      <c r="O78" s="50"/>
    </row>
    <row r="79" spans="1:15" s="46" customFormat="1" ht="12.75" hidden="1">
      <c r="A79" s="40" t="s">
        <v>4</v>
      </c>
      <c r="B79" s="22"/>
      <c r="C79" s="22"/>
      <c r="D79" s="22"/>
      <c r="E79" s="22"/>
      <c r="F79" s="22" t="s">
        <v>179</v>
      </c>
      <c r="G79" s="22" t="s">
        <v>189</v>
      </c>
      <c r="H79" s="19">
        <f>I79</f>
        <v>0</v>
      </c>
      <c r="I79" s="19"/>
      <c r="J79" s="19"/>
      <c r="K79" s="35" t="s">
        <v>152</v>
      </c>
      <c r="L79" s="26" t="s">
        <v>152</v>
      </c>
      <c r="M79" s="26" t="s">
        <v>152</v>
      </c>
      <c r="N79" s="26" t="s">
        <v>152</v>
      </c>
      <c r="O79" s="17" t="s">
        <v>152</v>
      </c>
    </row>
    <row r="80" spans="1:15" s="46" customFormat="1" ht="12.75" hidden="1">
      <c r="A80" s="40" t="s">
        <v>5</v>
      </c>
      <c r="B80" s="22"/>
      <c r="C80" s="22"/>
      <c r="D80" s="22"/>
      <c r="E80" s="22"/>
      <c r="F80" s="22"/>
      <c r="G80" s="22"/>
      <c r="H80" s="19">
        <f>I80</f>
        <v>0</v>
      </c>
      <c r="I80" s="19"/>
      <c r="J80" s="19"/>
      <c r="K80" s="35" t="s">
        <v>152</v>
      </c>
      <c r="L80" s="26" t="s">
        <v>152</v>
      </c>
      <c r="M80" s="26" t="s">
        <v>152</v>
      </c>
      <c r="N80" s="26" t="s">
        <v>152</v>
      </c>
      <c r="O80" s="17" t="s">
        <v>152</v>
      </c>
    </row>
    <row r="81" spans="1:15" s="46" customFormat="1" ht="13.5">
      <c r="A81" s="40" t="s">
        <v>12</v>
      </c>
      <c r="B81" s="22"/>
      <c r="C81" s="72" t="s">
        <v>25</v>
      </c>
      <c r="D81" s="22" t="s">
        <v>169</v>
      </c>
      <c r="E81" s="22" t="s">
        <v>207</v>
      </c>
      <c r="F81" s="22" t="s">
        <v>196</v>
      </c>
      <c r="G81" s="22" t="s">
        <v>195</v>
      </c>
      <c r="H81" s="19">
        <f aca="true" t="shared" si="4" ref="H81:H91">K81</f>
        <v>839300</v>
      </c>
      <c r="I81" s="26" t="s">
        <v>152</v>
      </c>
      <c r="J81" s="19"/>
      <c r="K81" s="35">
        <v>839300</v>
      </c>
      <c r="L81" s="26" t="s">
        <v>152</v>
      </c>
      <c r="M81" s="26" t="s">
        <v>152</v>
      </c>
      <c r="N81" s="26" t="s">
        <v>152</v>
      </c>
      <c r="O81" s="17" t="s">
        <v>152</v>
      </c>
    </row>
    <row r="82" spans="1:15" s="46" customFormat="1" ht="18.75" customHeight="1" hidden="1">
      <c r="A82" s="844" t="s">
        <v>208</v>
      </c>
      <c r="B82" s="845"/>
      <c r="C82" s="48" t="s">
        <v>26</v>
      </c>
      <c r="D82" s="12"/>
      <c r="E82" s="12"/>
      <c r="F82" s="12"/>
      <c r="G82" s="12"/>
      <c r="H82" s="14">
        <f t="shared" si="4"/>
        <v>0</v>
      </c>
      <c r="I82" s="55"/>
      <c r="J82" s="14"/>
      <c r="K82" s="257">
        <f>K83</f>
        <v>0</v>
      </c>
      <c r="L82" s="55"/>
      <c r="M82" s="55"/>
      <c r="N82" s="55"/>
      <c r="O82" s="17"/>
    </row>
    <row r="83" spans="1:15" s="46" customFormat="1" ht="13.5" customHeight="1" hidden="1">
      <c r="A83" s="40" t="s">
        <v>12</v>
      </c>
      <c r="B83" s="71"/>
      <c r="C83" s="72" t="s">
        <v>26</v>
      </c>
      <c r="D83" s="22" t="s">
        <v>157</v>
      </c>
      <c r="E83" s="22" t="s">
        <v>188</v>
      </c>
      <c r="F83" s="22" t="s">
        <v>196</v>
      </c>
      <c r="G83" s="22" t="s">
        <v>195</v>
      </c>
      <c r="H83" s="19">
        <f t="shared" si="4"/>
        <v>0</v>
      </c>
      <c r="I83" s="26" t="s">
        <v>152</v>
      </c>
      <c r="J83" s="19"/>
      <c r="K83" s="35"/>
      <c r="L83" s="26"/>
      <c r="M83" s="26"/>
      <c r="N83" s="26" t="s">
        <v>152</v>
      </c>
      <c r="O83" s="17"/>
    </row>
    <row r="84" spans="1:15" s="46" customFormat="1" ht="26.25" customHeight="1">
      <c r="A84" s="69" t="s">
        <v>342</v>
      </c>
      <c r="B84" s="248"/>
      <c r="C84" s="48" t="s">
        <v>59</v>
      </c>
      <c r="D84" s="12"/>
      <c r="E84" s="12"/>
      <c r="F84" s="12"/>
      <c r="G84" s="12"/>
      <c r="H84" s="75">
        <f t="shared" si="4"/>
        <v>244000</v>
      </c>
      <c r="I84" s="76"/>
      <c r="J84" s="75"/>
      <c r="K84" s="259">
        <f>K85</f>
        <v>244000</v>
      </c>
      <c r="L84" s="55"/>
      <c r="M84" s="55"/>
      <c r="N84" s="55"/>
      <c r="O84" s="17"/>
    </row>
    <row r="85" spans="1:15" s="46" customFormat="1" ht="12.75">
      <c r="A85" s="298" t="s">
        <v>12</v>
      </c>
      <c r="B85" s="306"/>
      <c r="C85" s="296" t="s">
        <v>59</v>
      </c>
      <c r="D85" s="296" t="s">
        <v>157</v>
      </c>
      <c r="E85" s="296" t="s">
        <v>240</v>
      </c>
      <c r="F85" s="296" t="s">
        <v>196</v>
      </c>
      <c r="G85" s="296" t="s">
        <v>195</v>
      </c>
      <c r="H85" s="301">
        <f t="shared" si="4"/>
        <v>244000</v>
      </c>
      <c r="I85" s="302" t="s">
        <v>152</v>
      </c>
      <c r="J85" s="301"/>
      <c r="K85" s="307">
        <f>24000+220000</f>
        <v>244000</v>
      </c>
      <c r="L85" s="302"/>
      <c r="M85" s="302"/>
      <c r="N85" s="302" t="s">
        <v>152</v>
      </c>
      <c r="O85" s="17"/>
    </row>
    <row r="86" spans="1:15" s="46" customFormat="1" ht="54.75" customHeight="1">
      <c r="A86" s="839" t="s">
        <v>545</v>
      </c>
      <c r="B86" s="840"/>
      <c r="C86" s="48" t="s">
        <v>414</v>
      </c>
      <c r="D86" s="12"/>
      <c r="E86" s="12"/>
      <c r="F86" s="12"/>
      <c r="G86" s="12"/>
      <c r="H86" s="75">
        <f t="shared" si="4"/>
        <v>214605</v>
      </c>
      <c r="I86" s="55" t="s">
        <v>152</v>
      </c>
      <c r="J86" s="14"/>
      <c r="K86" s="75">
        <f>SUM(K87:K91)</f>
        <v>214605</v>
      </c>
      <c r="L86" s="55"/>
      <c r="M86" s="55"/>
      <c r="N86" s="55" t="s">
        <v>152</v>
      </c>
      <c r="O86" s="17"/>
    </row>
    <row r="87" spans="1:15" s="46" customFormat="1" ht="12.75">
      <c r="A87" s="685" t="s">
        <v>12</v>
      </c>
      <c r="B87" s="693"/>
      <c r="C87" s="686" t="s">
        <v>380</v>
      </c>
      <c r="D87" s="686" t="s">
        <v>157</v>
      </c>
      <c r="E87" s="686" t="s">
        <v>188</v>
      </c>
      <c r="F87" s="686" t="s">
        <v>196</v>
      </c>
      <c r="G87" s="686" t="s">
        <v>195</v>
      </c>
      <c r="H87" s="681">
        <f t="shared" si="4"/>
        <v>124605</v>
      </c>
      <c r="I87" s="682" t="s">
        <v>152</v>
      </c>
      <c r="J87" s="682"/>
      <c r="K87" s="694">
        <f>100000-40000+53000+11605</f>
        <v>124605</v>
      </c>
      <c r="L87" s="682"/>
      <c r="M87" s="682"/>
      <c r="N87" s="682" t="s">
        <v>152</v>
      </c>
      <c r="O87" s="17"/>
    </row>
    <row r="88" spans="1:15" s="46" customFormat="1" ht="12.75">
      <c r="A88" s="298" t="s">
        <v>416</v>
      </c>
      <c r="B88" s="296"/>
      <c r="C88" s="296" t="s">
        <v>414</v>
      </c>
      <c r="D88" s="296" t="s">
        <v>415</v>
      </c>
      <c r="E88" s="296" t="s">
        <v>188</v>
      </c>
      <c r="F88" s="296" t="s">
        <v>196</v>
      </c>
      <c r="G88" s="296" t="s">
        <v>195</v>
      </c>
      <c r="H88" s="301">
        <f t="shared" si="4"/>
        <v>64800</v>
      </c>
      <c r="I88" s="302" t="s">
        <v>152</v>
      </c>
      <c r="J88" s="301"/>
      <c r="K88" s="35">
        <v>64800</v>
      </c>
      <c r="L88" s="302"/>
      <c r="M88" s="302"/>
      <c r="N88" s="302" t="s">
        <v>152</v>
      </c>
      <c r="O88" s="302" t="s">
        <v>152</v>
      </c>
    </row>
    <row r="89" spans="1:15" s="46" customFormat="1" ht="12.75">
      <c r="A89" s="298" t="s">
        <v>416</v>
      </c>
      <c r="B89" s="296"/>
      <c r="C89" s="296" t="s">
        <v>414</v>
      </c>
      <c r="D89" s="296" t="s">
        <v>417</v>
      </c>
      <c r="E89" s="296" t="s">
        <v>188</v>
      </c>
      <c r="F89" s="296" t="s">
        <v>196</v>
      </c>
      <c r="G89" s="296" t="s">
        <v>195</v>
      </c>
      <c r="H89" s="301">
        <f t="shared" si="4"/>
        <v>7200</v>
      </c>
      <c r="I89" s="302" t="s">
        <v>152</v>
      </c>
      <c r="J89" s="301"/>
      <c r="K89" s="35">
        <v>7200</v>
      </c>
      <c r="L89" s="302"/>
      <c r="M89" s="302"/>
      <c r="N89" s="302" t="s">
        <v>152</v>
      </c>
      <c r="O89" s="17"/>
    </row>
    <row r="90" spans="1:15" s="46" customFormat="1" ht="12.75">
      <c r="A90" s="298" t="s">
        <v>416</v>
      </c>
      <c r="B90" s="296"/>
      <c r="C90" s="296" t="s">
        <v>414</v>
      </c>
      <c r="D90" s="296" t="s">
        <v>418</v>
      </c>
      <c r="E90" s="296" t="s">
        <v>188</v>
      </c>
      <c r="F90" s="296" t="s">
        <v>196</v>
      </c>
      <c r="G90" s="296" t="s">
        <v>195</v>
      </c>
      <c r="H90" s="301">
        <f t="shared" si="4"/>
        <v>16200</v>
      </c>
      <c r="I90" s="302" t="s">
        <v>152</v>
      </c>
      <c r="J90" s="301"/>
      <c r="K90" s="35">
        <v>16200</v>
      </c>
      <c r="L90" s="302"/>
      <c r="M90" s="302"/>
      <c r="N90" s="302" t="s">
        <v>152</v>
      </c>
      <c r="O90" s="17"/>
    </row>
    <row r="91" spans="1:15" s="46" customFormat="1" ht="12.75">
      <c r="A91" s="298" t="s">
        <v>416</v>
      </c>
      <c r="B91" s="296"/>
      <c r="C91" s="296" t="s">
        <v>414</v>
      </c>
      <c r="D91" s="296" t="s">
        <v>419</v>
      </c>
      <c r="E91" s="296" t="s">
        <v>188</v>
      </c>
      <c r="F91" s="296" t="s">
        <v>196</v>
      </c>
      <c r="G91" s="296" t="s">
        <v>195</v>
      </c>
      <c r="H91" s="301">
        <f t="shared" si="4"/>
        <v>1800</v>
      </c>
      <c r="I91" s="302" t="s">
        <v>152</v>
      </c>
      <c r="J91" s="301"/>
      <c r="K91" s="35">
        <v>1800</v>
      </c>
      <c r="L91" s="302"/>
      <c r="M91" s="302"/>
      <c r="N91" s="302" t="s">
        <v>152</v>
      </c>
      <c r="O91" s="17"/>
    </row>
    <row r="92" spans="1:15" s="46" customFormat="1" ht="41.25" customHeight="1">
      <c r="A92" s="839" t="s">
        <v>421</v>
      </c>
      <c r="B92" s="840"/>
      <c r="C92" s="48" t="s">
        <v>96</v>
      </c>
      <c r="D92" s="78"/>
      <c r="E92" s="74"/>
      <c r="F92" s="74"/>
      <c r="G92" s="74"/>
      <c r="H92" s="75"/>
      <c r="I92" s="76"/>
      <c r="J92" s="75"/>
      <c r="K92" s="259">
        <f>SUM(K94:K99)</f>
        <v>308803.94999999995</v>
      </c>
      <c r="L92" s="76"/>
      <c r="M92" s="76"/>
      <c r="N92" s="76"/>
      <c r="O92" s="17"/>
    </row>
    <row r="93" spans="1:15" s="46" customFormat="1" ht="12.75" hidden="1">
      <c r="A93" s="298" t="s">
        <v>11</v>
      </c>
      <c r="B93" s="296"/>
      <c r="C93" s="296" t="s">
        <v>96</v>
      </c>
      <c r="D93" s="296" t="s">
        <v>157</v>
      </c>
      <c r="E93" s="296" t="s">
        <v>422</v>
      </c>
      <c r="F93" s="296" t="s">
        <v>202</v>
      </c>
      <c r="G93" s="296" t="s">
        <v>195</v>
      </c>
      <c r="H93" s="301">
        <f aca="true" t="shared" si="5" ref="H93:H99">K93</f>
        <v>0</v>
      </c>
      <c r="I93" s="302" t="s">
        <v>152</v>
      </c>
      <c r="J93" s="303"/>
      <c r="K93" s="307"/>
      <c r="L93" s="303"/>
      <c r="M93" s="301"/>
      <c r="N93" s="302" t="s">
        <v>152</v>
      </c>
      <c r="O93" s="17"/>
    </row>
    <row r="94" spans="1:15" s="46" customFormat="1" ht="12.75">
      <c r="A94" s="855" t="s">
        <v>12</v>
      </c>
      <c r="B94" s="22"/>
      <c r="C94" s="884" t="s">
        <v>96</v>
      </c>
      <c r="D94" s="22" t="s">
        <v>157</v>
      </c>
      <c r="E94" s="884" t="s">
        <v>422</v>
      </c>
      <c r="F94" s="884" t="s">
        <v>196</v>
      </c>
      <c r="G94" s="884" t="s">
        <v>195</v>
      </c>
      <c r="H94" s="19">
        <f t="shared" si="5"/>
        <v>190196.8</v>
      </c>
      <c r="I94" s="26" t="s">
        <v>152</v>
      </c>
      <c r="J94" s="26"/>
      <c r="K94" s="35">
        <f>175547+14650-0.2</f>
        <v>190196.8</v>
      </c>
      <c r="L94" s="302"/>
      <c r="M94" s="302"/>
      <c r="N94" s="302" t="s">
        <v>152</v>
      </c>
      <c r="O94" s="17"/>
    </row>
    <row r="95" spans="1:15" s="46" customFormat="1" ht="12.75">
      <c r="A95" s="950"/>
      <c r="B95" s="22"/>
      <c r="C95" s="885"/>
      <c r="D95" s="22" t="s">
        <v>423</v>
      </c>
      <c r="E95" s="885"/>
      <c r="F95" s="885"/>
      <c r="G95" s="885"/>
      <c r="H95" s="19">
        <f t="shared" si="5"/>
        <v>106746.25</v>
      </c>
      <c r="I95" s="26" t="s">
        <v>152</v>
      </c>
      <c r="J95" s="26"/>
      <c r="K95" s="35">
        <v>106746.25</v>
      </c>
      <c r="L95" s="302"/>
      <c r="M95" s="302"/>
      <c r="N95" s="302" t="s">
        <v>152</v>
      </c>
      <c r="O95" s="17"/>
    </row>
    <row r="96" spans="1:15" s="46" customFormat="1" ht="12.75">
      <c r="A96" s="856"/>
      <c r="B96" s="22"/>
      <c r="C96" s="886"/>
      <c r="D96" s="22" t="s">
        <v>348</v>
      </c>
      <c r="E96" s="886"/>
      <c r="F96" s="886"/>
      <c r="G96" s="886"/>
      <c r="H96" s="19">
        <f t="shared" si="5"/>
        <v>3123.1600000000003</v>
      </c>
      <c r="I96" s="26"/>
      <c r="J96" s="26"/>
      <c r="K96" s="35">
        <f>7116.8-3993.64</f>
        <v>3123.1600000000003</v>
      </c>
      <c r="L96" s="302"/>
      <c r="M96" s="302"/>
      <c r="N96" s="302"/>
      <c r="O96" s="17"/>
    </row>
    <row r="97" spans="1:15" s="46" customFormat="1" ht="25.5" hidden="1">
      <c r="A97" s="40" t="s">
        <v>424</v>
      </c>
      <c r="B97" s="22"/>
      <c r="C97" s="22" t="s">
        <v>96</v>
      </c>
      <c r="D97" s="22" t="s">
        <v>157</v>
      </c>
      <c r="E97" s="22" t="s">
        <v>422</v>
      </c>
      <c r="F97" s="22" t="s">
        <v>198</v>
      </c>
      <c r="G97" s="22" t="s">
        <v>195</v>
      </c>
      <c r="H97" s="19">
        <f>K97</f>
        <v>0</v>
      </c>
      <c r="I97" s="26" t="s">
        <v>152</v>
      </c>
      <c r="J97" s="26"/>
      <c r="K97" s="35"/>
      <c r="L97" s="302"/>
      <c r="M97" s="302"/>
      <c r="N97" s="302" t="s">
        <v>152</v>
      </c>
      <c r="O97" s="17"/>
    </row>
    <row r="98" spans="1:15" s="46" customFormat="1" ht="12.75">
      <c r="A98" s="855" t="s">
        <v>425</v>
      </c>
      <c r="B98" s="22"/>
      <c r="C98" s="884" t="s">
        <v>96</v>
      </c>
      <c r="D98" s="22" t="s">
        <v>157</v>
      </c>
      <c r="E98" s="884" t="s">
        <v>422</v>
      </c>
      <c r="F98" s="884" t="s">
        <v>199</v>
      </c>
      <c r="G98" s="884" t="s">
        <v>195</v>
      </c>
      <c r="H98" s="19">
        <f t="shared" si="5"/>
        <v>0.2</v>
      </c>
      <c r="I98" s="26" t="s">
        <v>152</v>
      </c>
      <c r="J98" s="26"/>
      <c r="K98" s="35">
        <v>0.2</v>
      </c>
      <c r="L98" s="302"/>
      <c r="M98" s="302"/>
      <c r="N98" s="302" t="s">
        <v>152</v>
      </c>
      <c r="O98" s="17"/>
    </row>
    <row r="99" spans="1:15" s="46" customFormat="1" ht="12.75">
      <c r="A99" s="856"/>
      <c r="B99" s="22"/>
      <c r="C99" s="886"/>
      <c r="D99" s="22" t="s">
        <v>348</v>
      </c>
      <c r="E99" s="886"/>
      <c r="F99" s="886"/>
      <c r="G99" s="886"/>
      <c r="H99" s="19">
        <f t="shared" si="5"/>
        <v>8737.539999999999</v>
      </c>
      <c r="I99" s="26" t="s">
        <v>152</v>
      </c>
      <c r="J99" s="26"/>
      <c r="K99" s="35">
        <f>4743.9+3993.64</f>
        <v>8737.539999999999</v>
      </c>
      <c r="L99" s="302"/>
      <c r="M99" s="302"/>
      <c r="N99" s="302" t="s">
        <v>152</v>
      </c>
      <c r="O99" s="17"/>
    </row>
    <row r="100" spans="1:15" s="46" customFormat="1" ht="15" customHeight="1">
      <c r="A100" s="839" t="s">
        <v>412</v>
      </c>
      <c r="B100" s="840"/>
      <c r="C100" s="48" t="s">
        <v>272</v>
      </c>
      <c r="D100" s="82"/>
      <c r="E100" s="12"/>
      <c r="F100" s="12"/>
      <c r="G100" s="12"/>
      <c r="H100" s="14"/>
      <c r="I100" s="55"/>
      <c r="J100" s="14"/>
      <c r="K100" s="259">
        <f>K101+K102</f>
        <v>350000</v>
      </c>
      <c r="L100" s="55"/>
      <c r="M100" s="55"/>
      <c r="N100" s="55"/>
      <c r="O100" s="17"/>
    </row>
    <row r="101" spans="1:15" s="46" customFormat="1" ht="15" customHeight="1">
      <c r="A101" s="40" t="s">
        <v>11</v>
      </c>
      <c r="B101" s="71"/>
      <c r="C101" s="72" t="s">
        <v>272</v>
      </c>
      <c r="D101" s="17" t="s">
        <v>268</v>
      </c>
      <c r="E101" s="22" t="s">
        <v>250</v>
      </c>
      <c r="F101" s="85">
        <v>225</v>
      </c>
      <c r="G101" s="22" t="s">
        <v>195</v>
      </c>
      <c r="H101" s="20" t="s">
        <v>152</v>
      </c>
      <c r="I101" s="26" t="s">
        <v>152</v>
      </c>
      <c r="J101" s="19"/>
      <c r="K101" s="35">
        <v>350000</v>
      </c>
      <c r="L101" s="26"/>
      <c r="M101" s="26"/>
      <c r="N101" s="26" t="s">
        <v>152</v>
      </c>
      <c r="O101" s="17"/>
    </row>
    <row r="102" spans="1:15" s="46" customFormat="1" ht="13.5" hidden="1">
      <c r="A102" s="86" t="s">
        <v>14</v>
      </c>
      <c r="B102" s="71"/>
      <c r="C102" s="72" t="s">
        <v>272</v>
      </c>
      <c r="D102" s="17" t="s">
        <v>268</v>
      </c>
      <c r="E102" s="22" t="s">
        <v>250</v>
      </c>
      <c r="F102" s="22" t="s">
        <v>198</v>
      </c>
      <c r="G102" s="22" t="s">
        <v>195</v>
      </c>
      <c r="H102" s="19"/>
      <c r="I102" s="26"/>
      <c r="J102" s="19"/>
      <c r="K102" s="35"/>
      <c r="L102" s="26"/>
      <c r="M102" s="26"/>
      <c r="N102" s="26"/>
      <c r="O102" s="17"/>
    </row>
    <row r="103" spans="1:15" s="46" customFormat="1" ht="15" customHeight="1" hidden="1">
      <c r="A103" s="839" t="s">
        <v>301</v>
      </c>
      <c r="B103" s="840"/>
      <c r="C103" s="48" t="s">
        <v>27</v>
      </c>
      <c r="D103" s="82"/>
      <c r="E103" s="12"/>
      <c r="F103" s="12"/>
      <c r="G103" s="12"/>
      <c r="H103" s="14"/>
      <c r="I103" s="55"/>
      <c r="J103" s="14"/>
      <c r="K103" s="257">
        <f>K104</f>
        <v>0</v>
      </c>
      <c r="L103" s="55"/>
      <c r="M103" s="55"/>
      <c r="N103" s="55"/>
      <c r="O103" s="17"/>
    </row>
    <row r="104" spans="1:15" s="46" customFormat="1" ht="15" customHeight="1" hidden="1">
      <c r="A104" s="40" t="s">
        <v>302</v>
      </c>
      <c r="B104" s="22"/>
      <c r="C104" s="22" t="s">
        <v>27</v>
      </c>
      <c r="D104" s="22" t="s">
        <v>157</v>
      </c>
      <c r="E104" s="22" t="s">
        <v>188</v>
      </c>
      <c r="F104" s="22" t="s">
        <v>196</v>
      </c>
      <c r="G104" s="22" t="s">
        <v>195</v>
      </c>
      <c r="H104" s="19"/>
      <c r="I104" s="26"/>
      <c r="J104" s="19"/>
      <c r="K104" s="35"/>
      <c r="L104" s="26"/>
      <c r="M104" s="26"/>
      <c r="N104" s="26"/>
      <c r="O104" s="17"/>
    </row>
    <row r="105" spans="1:15" s="46" customFormat="1" ht="29.25" customHeight="1">
      <c r="A105" s="839" t="s">
        <v>343</v>
      </c>
      <c r="B105" s="840"/>
      <c r="C105" s="48" t="s">
        <v>344</v>
      </c>
      <c r="D105" s="12"/>
      <c r="E105" s="12"/>
      <c r="F105" s="12"/>
      <c r="G105" s="12"/>
      <c r="H105" s="75">
        <f aca="true" t="shared" si="6" ref="H105:H111">K105</f>
        <v>12222222</v>
      </c>
      <c r="I105" s="76"/>
      <c r="J105" s="75"/>
      <c r="K105" s="75">
        <f>K106+K107</f>
        <v>12222222</v>
      </c>
      <c r="L105" s="55"/>
      <c r="M105" s="55"/>
      <c r="N105" s="55"/>
      <c r="O105" s="17"/>
    </row>
    <row r="106" spans="1:15" s="46" customFormat="1" ht="16.5" customHeight="1">
      <c r="A106" s="298" t="s">
        <v>347</v>
      </c>
      <c r="B106" s="306"/>
      <c r="C106" s="296" t="s">
        <v>344</v>
      </c>
      <c r="D106" s="296" t="s">
        <v>345</v>
      </c>
      <c r="E106" s="296" t="s">
        <v>188</v>
      </c>
      <c r="F106" s="296" t="s">
        <v>202</v>
      </c>
      <c r="G106" s="296" t="s">
        <v>346</v>
      </c>
      <c r="H106" s="301">
        <f t="shared" si="6"/>
        <v>11000000</v>
      </c>
      <c r="I106" s="302" t="s">
        <v>152</v>
      </c>
      <c r="J106" s="301"/>
      <c r="K106" s="307">
        <v>11000000</v>
      </c>
      <c r="L106" s="302"/>
      <c r="M106" s="302"/>
      <c r="N106" s="302" t="s">
        <v>152</v>
      </c>
      <c r="O106" s="17"/>
    </row>
    <row r="107" spans="1:15" s="46" customFormat="1" ht="16.5" customHeight="1">
      <c r="A107" s="298" t="s">
        <v>347</v>
      </c>
      <c r="B107" s="308"/>
      <c r="C107" s="296" t="s">
        <v>344</v>
      </c>
      <c r="D107" s="296" t="s">
        <v>348</v>
      </c>
      <c r="E107" s="296" t="s">
        <v>188</v>
      </c>
      <c r="F107" s="296" t="s">
        <v>202</v>
      </c>
      <c r="G107" s="296" t="s">
        <v>346</v>
      </c>
      <c r="H107" s="301">
        <f t="shared" si="6"/>
        <v>1222222</v>
      </c>
      <c r="I107" s="302" t="s">
        <v>152</v>
      </c>
      <c r="J107" s="301"/>
      <c r="K107" s="307">
        <f>230000+992222</f>
        <v>1222222</v>
      </c>
      <c r="L107" s="302"/>
      <c r="M107" s="302"/>
      <c r="N107" s="302" t="s">
        <v>152</v>
      </c>
      <c r="O107" s="17"/>
    </row>
    <row r="108" spans="1:15" s="46" customFormat="1" ht="16.5" customHeight="1">
      <c r="A108" s="69" t="s">
        <v>426</v>
      </c>
      <c r="B108" s="68"/>
      <c r="C108" s="48" t="s">
        <v>378</v>
      </c>
      <c r="D108" s="12"/>
      <c r="E108" s="12"/>
      <c r="F108" s="12"/>
      <c r="G108" s="12"/>
      <c r="H108" s="75">
        <f t="shared" si="6"/>
        <v>220000</v>
      </c>
      <c r="I108" s="55" t="s">
        <v>152</v>
      </c>
      <c r="J108" s="14"/>
      <c r="K108" s="259">
        <f>K109</f>
        <v>220000</v>
      </c>
      <c r="L108" s="55"/>
      <c r="M108" s="55"/>
      <c r="N108" s="55" t="s">
        <v>152</v>
      </c>
      <c r="O108" s="17"/>
    </row>
    <row r="109" spans="1:15" s="46" customFormat="1" ht="65.25" customHeight="1">
      <c r="A109" s="685" t="s">
        <v>477</v>
      </c>
      <c r="B109" s="691"/>
      <c r="C109" s="686" t="s">
        <v>378</v>
      </c>
      <c r="D109" s="686" t="s">
        <v>157</v>
      </c>
      <c r="E109" s="686" t="s">
        <v>188</v>
      </c>
      <c r="F109" s="686" t="s">
        <v>384</v>
      </c>
      <c r="G109" s="686" t="s">
        <v>204</v>
      </c>
      <c r="H109" s="681">
        <f t="shared" si="6"/>
        <v>220000</v>
      </c>
      <c r="I109" s="682" t="s">
        <v>152</v>
      </c>
      <c r="J109" s="681"/>
      <c r="K109" s="692">
        <f>30000+60000+30000+100000</f>
        <v>220000</v>
      </c>
      <c r="L109" s="682"/>
      <c r="M109" s="682"/>
      <c r="N109" s="682" t="s">
        <v>152</v>
      </c>
      <c r="O109" s="17"/>
    </row>
    <row r="110" spans="1:15" s="46" customFormat="1" ht="12.75">
      <c r="A110" s="391" t="s">
        <v>473</v>
      </c>
      <c r="B110" s="283"/>
      <c r="C110" s="74" t="s">
        <v>27</v>
      </c>
      <c r="D110" s="74"/>
      <c r="E110" s="74"/>
      <c r="F110" s="74"/>
      <c r="G110" s="74"/>
      <c r="H110" s="238">
        <f t="shared" si="6"/>
        <v>150850</v>
      </c>
      <c r="I110" s="76"/>
      <c r="J110" s="238"/>
      <c r="K110" s="75">
        <f>K111</f>
        <v>150850</v>
      </c>
      <c r="L110" s="76"/>
      <c r="M110" s="76"/>
      <c r="N110" s="76"/>
      <c r="O110" s="17"/>
    </row>
    <row r="111" spans="1:15" s="46" customFormat="1" ht="12.75">
      <c r="A111" s="392" t="s">
        <v>474</v>
      </c>
      <c r="B111" s="272"/>
      <c r="C111" s="22" t="s">
        <v>27</v>
      </c>
      <c r="D111" s="22" t="s">
        <v>475</v>
      </c>
      <c r="E111" s="22" t="s">
        <v>250</v>
      </c>
      <c r="F111" s="22" t="s">
        <v>196</v>
      </c>
      <c r="G111" s="22" t="s">
        <v>195</v>
      </c>
      <c r="H111" s="20">
        <f t="shared" si="6"/>
        <v>150850</v>
      </c>
      <c r="I111" s="26"/>
      <c r="J111" s="20"/>
      <c r="K111" s="19">
        <v>150850</v>
      </c>
      <c r="L111" s="26"/>
      <c r="M111" s="26"/>
      <c r="N111" s="26"/>
      <c r="O111" s="17"/>
    </row>
    <row r="112" spans="1:15" s="46" customFormat="1" ht="12.75">
      <c r="A112" s="409" t="s">
        <v>516</v>
      </c>
      <c r="B112" s="283"/>
      <c r="C112" s="410" t="s">
        <v>515</v>
      </c>
      <c r="D112" s="236"/>
      <c r="E112" s="236"/>
      <c r="F112" s="236"/>
      <c r="G112" s="236"/>
      <c r="H112" s="75">
        <f>K112</f>
        <v>11000</v>
      </c>
      <c r="I112" s="76"/>
      <c r="J112" s="75"/>
      <c r="K112" s="238">
        <f>K113</f>
        <v>11000</v>
      </c>
      <c r="L112" s="76"/>
      <c r="M112" s="76"/>
      <c r="N112" s="76"/>
      <c r="O112" s="17"/>
    </row>
    <row r="113" spans="1:15" s="46" customFormat="1" ht="12.75">
      <c r="A113" s="40" t="s">
        <v>474</v>
      </c>
      <c r="B113" s="272"/>
      <c r="C113" s="22" t="s">
        <v>515</v>
      </c>
      <c r="D113" s="22" t="s">
        <v>157</v>
      </c>
      <c r="E113" s="22" t="s">
        <v>517</v>
      </c>
      <c r="F113" s="22" t="s">
        <v>196</v>
      </c>
      <c r="G113" s="22" t="s">
        <v>195</v>
      </c>
      <c r="H113" s="19">
        <f>K113</f>
        <v>11000</v>
      </c>
      <c r="I113" s="26"/>
      <c r="J113" s="19"/>
      <c r="K113" s="20">
        <v>11000</v>
      </c>
      <c r="L113" s="26"/>
      <c r="M113" s="26"/>
      <c r="N113" s="26"/>
      <c r="O113" s="17"/>
    </row>
    <row r="114" spans="1:15" s="46" customFormat="1" ht="29.25" customHeight="1">
      <c r="A114" s="839" t="s">
        <v>428</v>
      </c>
      <c r="B114" s="843"/>
      <c r="C114" s="48" t="s">
        <v>156</v>
      </c>
      <c r="D114" s="12"/>
      <c r="E114" s="12"/>
      <c r="F114" s="12"/>
      <c r="G114" s="12"/>
      <c r="H114" s="75">
        <f>N114</f>
        <v>88014.72</v>
      </c>
      <c r="I114" s="76"/>
      <c r="J114" s="76"/>
      <c r="K114" s="76"/>
      <c r="L114" s="76"/>
      <c r="M114" s="76"/>
      <c r="N114" s="75">
        <f>SUM(N115:N122)</f>
        <v>88014.72</v>
      </c>
      <c r="O114" s="17"/>
    </row>
    <row r="115" spans="1:15" s="46" customFormat="1" ht="13.5" customHeight="1">
      <c r="A115" s="83" t="s">
        <v>8</v>
      </c>
      <c r="B115" s="21"/>
      <c r="C115" s="22" t="s">
        <v>156</v>
      </c>
      <c r="D115" s="22" t="s">
        <v>157</v>
      </c>
      <c r="E115" s="22" t="s">
        <v>188</v>
      </c>
      <c r="F115" s="22" t="s">
        <v>209</v>
      </c>
      <c r="G115" s="22" t="s">
        <v>195</v>
      </c>
      <c r="H115" s="19">
        <f aca="true" t="shared" si="7" ref="H115:H121">N115</f>
        <v>0</v>
      </c>
      <c r="I115" s="26" t="s">
        <v>152</v>
      </c>
      <c r="J115" s="26" t="s">
        <v>152</v>
      </c>
      <c r="K115" s="26" t="s">
        <v>152</v>
      </c>
      <c r="L115" s="26" t="s">
        <v>152</v>
      </c>
      <c r="M115" s="26"/>
      <c r="N115" s="242">
        <f>50000-50000</f>
        <v>0</v>
      </c>
      <c r="O115" s="17"/>
    </row>
    <row r="116" spans="1:15" s="46" customFormat="1" ht="13.5" customHeight="1">
      <c r="A116" s="40" t="s">
        <v>11</v>
      </c>
      <c r="B116" s="22"/>
      <c r="C116" s="22" t="s">
        <v>156</v>
      </c>
      <c r="D116" s="22" t="s">
        <v>157</v>
      </c>
      <c r="E116" s="22" t="s">
        <v>188</v>
      </c>
      <c r="F116" s="22" t="s">
        <v>202</v>
      </c>
      <c r="G116" s="22" t="s">
        <v>195</v>
      </c>
      <c r="H116" s="19">
        <f t="shared" si="7"/>
        <v>0</v>
      </c>
      <c r="I116" s="26" t="s">
        <v>152</v>
      </c>
      <c r="J116" s="26" t="s">
        <v>152</v>
      </c>
      <c r="K116" s="26" t="s">
        <v>152</v>
      </c>
      <c r="L116" s="26" t="s">
        <v>152</v>
      </c>
      <c r="M116" s="26"/>
      <c r="N116" s="242">
        <f>1600-1600</f>
        <v>0</v>
      </c>
      <c r="O116" s="17"/>
    </row>
    <row r="117" spans="1:15" s="46" customFormat="1" ht="13.5" customHeight="1">
      <c r="A117" s="40" t="s">
        <v>11</v>
      </c>
      <c r="B117" s="22"/>
      <c r="C117" s="22" t="s">
        <v>156</v>
      </c>
      <c r="D117" s="22" t="s">
        <v>157</v>
      </c>
      <c r="E117" s="22" t="s">
        <v>422</v>
      </c>
      <c r="F117" s="22" t="s">
        <v>202</v>
      </c>
      <c r="G117" s="22" t="s">
        <v>195</v>
      </c>
      <c r="H117" s="19">
        <f>N117</f>
        <v>4253</v>
      </c>
      <c r="I117" s="26" t="s">
        <v>152</v>
      </c>
      <c r="J117" s="26" t="s">
        <v>152</v>
      </c>
      <c r="K117" s="26" t="s">
        <v>152</v>
      </c>
      <c r="L117" s="26" t="s">
        <v>152</v>
      </c>
      <c r="M117" s="26" t="s">
        <v>152</v>
      </c>
      <c r="N117" s="19">
        <v>4253</v>
      </c>
      <c r="O117" s="17"/>
    </row>
    <row r="118" spans="1:15" s="46" customFormat="1" ht="13.5" customHeight="1">
      <c r="A118" s="40" t="s">
        <v>12</v>
      </c>
      <c r="B118" s="22"/>
      <c r="C118" s="22" t="s">
        <v>156</v>
      </c>
      <c r="D118" s="22" t="s">
        <v>157</v>
      </c>
      <c r="E118" s="22" t="s">
        <v>188</v>
      </c>
      <c r="F118" s="22" t="s">
        <v>196</v>
      </c>
      <c r="G118" s="22" t="s">
        <v>195</v>
      </c>
      <c r="H118" s="19">
        <f t="shared" si="7"/>
        <v>20614.72</v>
      </c>
      <c r="I118" s="26" t="s">
        <v>152</v>
      </c>
      <c r="J118" s="26"/>
      <c r="K118" s="26" t="s">
        <v>152</v>
      </c>
      <c r="L118" s="26" t="s">
        <v>152</v>
      </c>
      <c r="M118" s="26"/>
      <c r="N118" s="241">
        <f>40000-19385.28</f>
        <v>20614.72</v>
      </c>
      <c r="O118" s="17"/>
    </row>
    <row r="119" spans="1:15" s="46" customFormat="1" ht="13.5" customHeight="1">
      <c r="A119" s="40" t="s">
        <v>12</v>
      </c>
      <c r="B119" s="22"/>
      <c r="C119" s="22" t="s">
        <v>156</v>
      </c>
      <c r="D119" s="22" t="s">
        <v>157</v>
      </c>
      <c r="E119" s="22" t="s">
        <v>422</v>
      </c>
      <c r="F119" s="22" t="s">
        <v>196</v>
      </c>
      <c r="G119" s="22" t="s">
        <v>195</v>
      </c>
      <c r="H119" s="19">
        <f>N119</f>
        <v>18067</v>
      </c>
      <c r="I119" s="26" t="s">
        <v>152</v>
      </c>
      <c r="J119" s="26" t="s">
        <v>152</v>
      </c>
      <c r="K119" s="26" t="s">
        <v>152</v>
      </c>
      <c r="L119" s="26" t="s">
        <v>152</v>
      </c>
      <c r="M119" s="26" t="s">
        <v>152</v>
      </c>
      <c r="N119" s="19">
        <v>18067</v>
      </c>
      <c r="O119" s="17"/>
    </row>
    <row r="120" spans="1:15" s="46" customFormat="1" ht="13.5" customHeight="1">
      <c r="A120" s="40" t="s">
        <v>14</v>
      </c>
      <c r="B120" s="22"/>
      <c r="C120" s="22" t="s">
        <v>156</v>
      </c>
      <c r="D120" s="22" t="s">
        <v>157</v>
      </c>
      <c r="E120" s="22" t="s">
        <v>188</v>
      </c>
      <c r="F120" s="22" t="s">
        <v>198</v>
      </c>
      <c r="G120" s="22" t="s">
        <v>195</v>
      </c>
      <c r="H120" s="19">
        <f t="shared" si="7"/>
        <v>35000</v>
      </c>
      <c r="I120" s="26" t="s">
        <v>152</v>
      </c>
      <c r="J120" s="26" t="s">
        <v>152</v>
      </c>
      <c r="K120" s="26" t="s">
        <v>152</v>
      </c>
      <c r="L120" s="26" t="s">
        <v>152</v>
      </c>
      <c r="M120" s="26"/>
      <c r="N120" s="242">
        <f>150000-115000</f>
        <v>35000</v>
      </c>
      <c r="O120" s="17"/>
    </row>
    <row r="121" spans="1:15" s="46" customFormat="1" ht="13.5" customHeight="1">
      <c r="A121" s="40" t="s">
        <v>340</v>
      </c>
      <c r="B121" s="22"/>
      <c r="C121" s="22" t="s">
        <v>156</v>
      </c>
      <c r="D121" s="22" t="s">
        <v>157</v>
      </c>
      <c r="E121" s="22" t="s">
        <v>188</v>
      </c>
      <c r="F121" s="22" t="s">
        <v>199</v>
      </c>
      <c r="G121" s="22" t="s">
        <v>195</v>
      </c>
      <c r="H121" s="19">
        <f t="shared" si="7"/>
        <v>0</v>
      </c>
      <c r="I121" s="26" t="s">
        <v>152</v>
      </c>
      <c r="J121" s="26"/>
      <c r="K121" s="26" t="s">
        <v>152</v>
      </c>
      <c r="L121" s="26" t="s">
        <v>152</v>
      </c>
      <c r="M121" s="26"/>
      <c r="N121" s="241">
        <f>68400-68400</f>
        <v>0</v>
      </c>
      <c r="O121" s="17"/>
    </row>
    <row r="122" spans="1:15" s="46" customFormat="1" ht="13.5" customHeight="1">
      <c r="A122" s="305" t="s">
        <v>425</v>
      </c>
      <c r="B122" s="305"/>
      <c r="C122" s="296" t="s">
        <v>156</v>
      </c>
      <c r="D122" s="296" t="s">
        <v>157</v>
      </c>
      <c r="E122" s="296" t="s">
        <v>422</v>
      </c>
      <c r="F122" s="296" t="s">
        <v>199</v>
      </c>
      <c r="G122" s="296" t="s">
        <v>195</v>
      </c>
      <c r="H122" s="301">
        <f>N122</f>
        <v>10080</v>
      </c>
      <c r="I122" s="302" t="s">
        <v>152</v>
      </c>
      <c r="J122" s="315"/>
      <c r="K122" s="26" t="s">
        <v>152</v>
      </c>
      <c r="L122" s="315"/>
      <c r="M122" s="315"/>
      <c r="N122" s="19">
        <v>10080</v>
      </c>
      <c r="O122" s="17"/>
    </row>
    <row r="123" spans="1:15" s="46" customFormat="1" ht="24.75">
      <c r="A123" s="56" t="s">
        <v>210</v>
      </c>
      <c r="B123" s="57" t="s">
        <v>211</v>
      </c>
      <c r="C123" s="58" t="s">
        <v>152</v>
      </c>
      <c r="D123" s="58" t="s">
        <v>152</v>
      </c>
      <c r="E123" s="58" t="s">
        <v>152</v>
      </c>
      <c r="F123" s="58" t="s">
        <v>152</v>
      </c>
      <c r="G123" s="58" t="s">
        <v>152</v>
      </c>
      <c r="H123" s="44">
        <f>I123+N123+K123</f>
        <v>17006982</v>
      </c>
      <c r="I123" s="44">
        <f>I50+I53+I74+I75+I51</f>
        <v>16786982</v>
      </c>
      <c r="J123" s="44"/>
      <c r="K123" s="44">
        <f>K109</f>
        <v>220000</v>
      </c>
      <c r="L123" s="59" t="s">
        <v>152</v>
      </c>
      <c r="M123" s="59" t="s">
        <v>152</v>
      </c>
      <c r="N123" s="44"/>
      <c r="O123" s="17" t="s">
        <v>152</v>
      </c>
    </row>
    <row r="124" spans="1:15" s="46" customFormat="1" ht="24.75">
      <c r="A124" s="56" t="s">
        <v>212</v>
      </c>
      <c r="B124" s="57" t="s">
        <v>213</v>
      </c>
      <c r="C124" s="58" t="s">
        <v>152</v>
      </c>
      <c r="D124" s="58" t="s">
        <v>152</v>
      </c>
      <c r="E124" s="58" t="s">
        <v>152</v>
      </c>
      <c r="F124" s="58" t="s">
        <v>152</v>
      </c>
      <c r="G124" s="58" t="s">
        <v>152</v>
      </c>
      <c r="H124" s="44">
        <f>H126+H125</f>
        <v>18947874.669999998</v>
      </c>
      <c r="I124" s="44">
        <f>I126+I125</f>
        <v>4519079</v>
      </c>
      <c r="J124" s="44">
        <f>J126+J125</f>
        <v>0</v>
      </c>
      <c r="K124" s="44">
        <f>K126+K125</f>
        <v>14340780.95</v>
      </c>
      <c r="L124" s="59"/>
      <c r="M124" s="59"/>
      <c r="N124" s="44">
        <f>N126+N125</f>
        <v>88014.72</v>
      </c>
      <c r="O124" s="17"/>
    </row>
    <row r="125" spans="1:15" s="46" customFormat="1" ht="24" customHeight="1">
      <c r="A125" s="56" t="s">
        <v>214</v>
      </c>
      <c r="B125" s="57" t="s">
        <v>215</v>
      </c>
      <c r="C125" s="58" t="s">
        <v>152</v>
      </c>
      <c r="D125" s="58" t="s">
        <v>152</v>
      </c>
      <c r="E125" s="58" t="s">
        <v>152</v>
      </c>
      <c r="F125" s="58" t="s">
        <v>152</v>
      </c>
      <c r="G125" s="58" t="s">
        <v>152</v>
      </c>
      <c r="H125" s="44">
        <f>I125+N125+K125</f>
        <v>0</v>
      </c>
      <c r="I125" s="44"/>
      <c r="J125" s="44"/>
      <c r="K125" s="44">
        <v>0</v>
      </c>
      <c r="L125" s="59"/>
      <c r="M125" s="59"/>
      <c r="N125" s="44">
        <v>0</v>
      </c>
      <c r="O125" s="17"/>
    </row>
    <row r="126" spans="1:15" s="46" customFormat="1" ht="12.75" customHeight="1">
      <c r="A126" s="56" t="s">
        <v>216</v>
      </c>
      <c r="B126" s="57" t="s">
        <v>217</v>
      </c>
      <c r="C126" s="58" t="s">
        <v>152</v>
      </c>
      <c r="D126" s="58" t="s">
        <v>152</v>
      </c>
      <c r="E126" s="58" t="s">
        <v>152</v>
      </c>
      <c r="F126" s="58" t="s">
        <v>152</v>
      </c>
      <c r="G126" s="58" t="s">
        <v>152</v>
      </c>
      <c r="H126" s="44">
        <f>I126+N126+K126</f>
        <v>18947874.669999998</v>
      </c>
      <c r="I126" s="44">
        <f>I55+I60+I61+I62+I63+I65+I66+I67+I69+I70+I71+I72+I73+I77</f>
        <v>4519079</v>
      </c>
      <c r="J126" s="44"/>
      <c r="K126" s="44">
        <f>K81+K85+K106+K107+K94+K95+K96+K99+K101+K88+K89+K90+K91+K87+K111+K113+K98</f>
        <v>14340780.95</v>
      </c>
      <c r="L126" s="59" t="s">
        <v>152</v>
      </c>
      <c r="M126" s="59" t="s">
        <v>152</v>
      </c>
      <c r="N126" s="44">
        <f>N115+N116+N118+N120+N121+N117+N119+N122</f>
        <v>88014.72</v>
      </c>
      <c r="O126" s="17" t="s">
        <v>152</v>
      </c>
    </row>
    <row r="127" spans="1:15" s="46" customFormat="1" ht="13.5" hidden="1">
      <c r="A127" s="21" t="s">
        <v>218</v>
      </c>
      <c r="B127" s="22" t="s">
        <v>219</v>
      </c>
      <c r="C127" s="60" t="s">
        <v>152</v>
      </c>
      <c r="D127" s="60" t="s">
        <v>152</v>
      </c>
      <c r="E127" s="60" t="s">
        <v>152</v>
      </c>
      <c r="F127" s="60" t="s">
        <v>152</v>
      </c>
      <c r="G127" s="60" t="s">
        <v>152</v>
      </c>
      <c r="H127" s="19">
        <f>I127+N127</f>
        <v>0</v>
      </c>
      <c r="I127" s="19">
        <v>0</v>
      </c>
      <c r="J127" s="19"/>
      <c r="K127" s="19"/>
      <c r="L127" s="26" t="s">
        <v>152</v>
      </c>
      <c r="M127" s="26" t="s">
        <v>152</v>
      </c>
      <c r="N127" s="19">
        <v>0</v>
      </c>
      <c r="O127" s="17" t="s">
        <v>152</v>
      </c>
    </row>
    <row r="128" spans="1:15" s="46" customFormat="1" ht="13.5" hidden="1">
      <c r="A128" s="38" t="s">
        <v>220</v>
      </c>
      <c r="B128" s="22" t="s">
        <v>198</v>
      </c>
      <c r="C128" s="60" t="s">
        <v>152</v>
      </c>
      <c r="D128" s="60" t="s">
        <v>152</v>
      </c>
      <c r="E128" s="60" t="s">
        <v>152</v>
      </c>
      <c r="F128" s="60" t="s">
        <v>152</v>
      </c>
      <c r="G128" s="60" t="s">
        <v>152</v>
      </c>
      <c r="H128" s="19">
        <v>0</v>
      </c>
      <c r="I128" s="19">
        <v>0</v>
      </c>
      <c r="J128" s="19"/>
      <c r="K128" s="19"/>
      <c r="L128" s="26" t="s">
        <v>152</v>
      </c>
      <c r="M128" s="26" t="s">
        <v>152</v>
      </c>
      <c r="N128" s="19">
        <v>0</v>
      </c>
      <c r="O128" s="17" t="s">
        <v>152</v>
      </c>
    </row>
    <row r="129" spans="1:15" s="46" customFormat="1" ht="13.5" hidden="1">
      <c r="A129" s="38" t="s">
        <v>221</v>
      </c>
      <c r="B129" s="22" t="s">
        <v>222</v>
      </c>
      <c r="C129" s="60" t="s">
        <v>152</v>
      </c>
      <c r="D129" s="60" t="s">
        <v>152</v>
      </c>
      <c r="E129" s="60" t="s">
        <v>152</v>
      </c>
      <c r="F129" s="60" t="s">
        <v>152</v>
      </c>
      <c r="G129" s="60" t="s">
        <v>152</v>
      </c>
      <c r="H129" s="19">
        <v>0</v>
      </c>
      <c r="I129" s="19">
        <v>0</v>
      </c>
      <c r="J129" s="19"/>
      <c r="K129" s="19"/>
      <c r="L129" s="26" t="s">
        <v>152</v>
      </c>
      <c r="M129" s="26" t="s">
        <v>152</v>
      </c>
      <c r="N129" s="19">
        <v>0</v>
      </c>
      <c r="O129" s="17" t="s">
        <v>152</v>
      </c>
    </row>
    <row r="130" spans="1:15" s="46" customFormat="1" ht="13.5" hidden="1">
      <c r="A130" s="38" t="s">
        <v>223</v>
      </c>
      <c r="B130" s="22" t="s">
        <v>224</v>
      </c>
      <c r="C130" s="60" t="s">
        <v>152</v>
      </c>
      <c r="D130" s="60" t="s">
        <v>152</v>
      </c>
      <c r="E130" s="60" t="s">
        <v>152</v>
      </c>
      <c r="F130" s="60" t="s">
        <v>152</v>
      </c>
      <c r="G130" s="60" t="s">
        <v>152</v>
      </c>
      <c r="H130" s="19">
        <v>0</v>
      </c>
      <c r="I130" s="19">
        <v>0</v>
      </c>
      <c r="J130" s="19"/>
      <c r="K130" s="19"/>
      <c r="L130" s="26" t="s">
        <v>152</v>
      </c>
      <c r="M130" s="26" t="s">
        <v>152</v>
      </c>
      <c r="N130" s="19">
        <v>0</v>
      </c>
      <c r="O130" s="17" t="s">
        <v>152</v>
      </c>
    </row>
    <row r="131" spans="1:15" s="46" customFormat="1" ht="13.5" hidden="1">
      <c r="A131" s="38" t="s">
        <v>225</v>
      </c>
      <c r="B131" s="22" t="s">
        <v>226</v>
      </c>
      <c r="C131" s="60" t="s">
        <v>152</v>
      </c>
      <c r="D131" s="60" t="s">
        <v>152</v>
      </c>
      <c r="E131" s="60" t="s">
        <v>152</v>
      </c>
      <c r="F131" s="60" t="s">
        <v>152</v>
      </c>
      <c r="G131" s="60" t="s">
        <v>152</v>
      </c>
      <c r="H131" s="19">
        <v>0</v>
      </c>
      <c r="I131" s="19">
        <v>0</v>
      </c>
      <c r="J131" s="19"/>
      <c r="K131" s="19"/>
      <c r="L131" s="26" t="s">
        <v>152</v>
      </c>
      <c r="M131" s="26" t="s">
        <v>152</v>
      </c>
      <c r="N131" s="19">
        <v>0</v>
      </c>
      <c r="O131" s="17" t="s">
        <v>152</v>
      </c>
    </row>
    <row r="132" spans="1:15" s="46" customFormat="1" ht="13.5" hidden="1">
      <c r="A132" s="38" t="s">
        <v>227</v>
      </c>
      <c r="B132" s="22" t="s">
        <v>228</v>
      </c>
      <c r="C132" s="60" t="s">
        <v>152</v>
      </c>
      <c r="D132" s="60" t="s">
        <v>152</v>
      </c>
      <c r="E132" s="60" t="s">
        <v>152</v>
      </c>
      <c r="F132" s="60" t="s">
        <v>152</v>
      </c>
      <c r="G132" s="60" t="s">
        <v>152</v>
      </c>
      <c r="H132" s="19">
        <v>0</v>
      </c>
      <c r="I132" s="19">
        <v>0</v>
      </c>
      <c r="J132" s="19"/>
      <c r="K132" s="19"/>
      <c r="L132" s="26" t="s">
        <v>152</v>
      </c>
      <c r="M132" s="26" t="s">
        <v>152</v>
      </c>
      <c r="N132" s="19">
        <v>0</v>
      </c>
      <c r="O132" s="17" t="s">
        <v>152</v>
      </c>
    </row>
    <row r="133" spans="1:15" s="46" customFormat="1" ht="13.5" hidden="1">
      <c r="A133" s="90" t="s">
        <v>218</v>
      </c>
      <c r="B133" s="91" t="s">
        <v>219</v>
      </c>
      <c r="C133" s="92" t="s">
        <v>296</v>
      </c>
      <c r="D133" s="91" t="s">
        <v>157</v>
      </c>
      <c r="E133" s="92" t="s">
        <v>297</v>
      </c>
      <c r="F133" s="92" t="s">
        <v>297</v>
      </c>
      <c r="G133" s="92" t="s">
        <v>298</v>
      </c>
      <c r="H133" s="96"/>
      <c r="I133" s="93"/>
      <c r="J133" s="93"/>
      <c r="K133" s="93"/>
      <c r="L133" s="94"/>
      <c r="M133" s="94"/>
      <c r="N133" s="93"/>
      <c r="O133" s="17"/>
    </row>
    <row r="134" spans="1:15" s="46" customFormat="1" ht="13.5" hidden="1">
      <c r="A134" s="95" t="s">
        <v>223</v>
      </c>
      <c r="B134" s="91" t="s">
        <v>224</v>
      </c>
      <c r="C134" s="92" t="s">
        <v>296</v>
      </c>
      <c r="D134" s="91" t="s">
        <v>157</v>
      </c>
      <c r="E134" s="92" t="s">
        <v>297</v>
      </c>
      <c r="F134" s="92" t="s">
        <v>297</v>
      </c>
      <c r="G134" s="92" t="s">
        <v>299</v>
      </c>
      <c r="H134" s="96"/>
      <c r="I134" s="93"/>
      <c r="J134" s="93"/>
      <c r="K134" s="93"/>
      <c r="L134" s="94"/>
      <c r="M134" s="94"/>
      <c r="N134" s="93"/>
      <c r="O134" s="17"/>
    </row>
    <row r="135" spans="1:15" s="46" customFormat="1" ht="13.5">
      <c r="A135" s="61" t="s">
        <v>229</v>
      </c>
      <c r="B135" s="62" t="s">
        <v>230</v>
      </c>
      <c r="C135" s="63" t="s">
        <v>152</v>
      </c>
      <c r="D135" s="63" t="s">
        <v>152</v>
      </c>
      <c r="E135" s="63" t="s">
        <v>152</v>
      </c>
      <c r="F135" s="63" t="s">
        <v>152</v>
      </c>
      <c r="G135" s="63" t="s">
        <v>152</v>
      </c>
      <c r="H135" s="64">
        <f>I135+K135+N135</f>
        <v>0</v>
      </c>
      <c r="I135" s="64">
        <v>0</v>
      </c>
      <c r="J135" s="64"/>
      <c r="K135" s="64"/>
      <c r="L135" s="65" t="s">
        <v>152</v>
      </c>
      <c r="M135" s="65" t="s">
        <v>152</v>
      </c>
      <c r="N135" s="64"/>
      <c r="O135" s="17" t="s">
        <v>152</v>
      </c>
    </row>
    <row r="136" spans="1:15" s="46" customFormat="1" ht="13.5">
      <c r="A136" s="38" t="s">
        <v>231</v>
      </c>
      <c r="B136" s="22" t="s">
        <v>232</v>
      </c>
      <c r="C136" s="60" t="s">
        <v>152</v>
      </c>
      <c r="D136" s="60" t="s">
        <v>152</v>
      </c>
      <c r="E136" s="60" t="s">
        <v>152</v>
      </c>
      <c r="F136" s="60" t="s">
        <v>152</v>
      </c>
      <c r="G136" s="60" t="s">
        <v>152</v>
      </c>
      <c r="H136" s="19">
        <v>0</v>
      </c>
      <c r="I136" s="19">
        <v>0</v>
      </c>
      <c r="J136" s="19"/>
      <c r="K136" s="19"/>
      <c r="L136" s="26" t="s">
        <v>152</v>
      </c>
      <c r="M136" s="26" t="s">
        <v>152</v>
      </c>
      <c r="N136" s="19">
        <v>0</v>
      </c>
      <c r="O136" s="17" t="s">
        <v>152</v>
      </c>
    </row>
    <row r="137" s="4" customFormat="1" ht="12.75"/>
    <row r="138" s="4" customFormat="1" ht="13.5">
      <c r="A138" s="66" t="s">
        <v>233</v>
      </c>
    </row>
    <row r="139" s="4" customFormat="1" ht="13.5">
      <c r="A139" s="66"/>
    </row>
    <row r="140" s="4" customFormat="1" ht="19.5" customHeight="1">
      <c r="A140" s="66" t="s">
        <v>21</v>
      </c>
    </row>
    <row r="141" s="4" customFormat="1" ht="13.5">
      <c r="A141" s="66" t="s">
        <v>234</v>
      </c>
    </row>
    <row r="142" s="4" customFormat="1" ht="13.5">
      <c r="A142" s="66"/>
    </row>
    <row r="143" s="4" customFormat="1" ht="13.5" customHeight="1">
      <c r="A143" s="406"/>
    </row>
    <row r="144" s="4" customFormat="1" ht="13.5" customHeight="1">
      <c r="A144" s="406"/>
    </row>
    <row r="145" s="4" customFormat="1" ht="12.75" customHeight="1">
      <c r="A145" s="406"/>
    </row>
    <row r="146" s="4" customFormat="1" ht="12.75" customHeight="1">
      <c r="A146" s="406"/>
    </row>
    <row r="147" s="4" customFormat="1" ht="12.75" customHeight="1">
      <c r="A147" s="406"/>
    </row>
    <row r="148" s="4" customFormat="1" ht="12.75" customHeight="1">
      <c r="A148" s="406"/>
    </row>
    <row r="149" s="4" customFormat="1" ht="12.75" customHeight="1">
      <c r="A149" s="406"/>
    </row>
    <row r="150" s="4" customFormat="1" ht="12.75" customHeight="1">
      <c r="A150" s="406"/>
    </row>
    <row r="151" s="4" customFormat="1" ht="12.75" customHeight="1">
      <c r="A151" s="406"/>
    </row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</sheetData>
  <sheetProtection/>
  <mergeCells count="79">
    <mergeCell ref="A1:O1"/>
    <mergeCell ref="B2:M2"/>
    <mergeCell ref="N2:O2"/>
    <mergeCell ref="A4:A6"/>
    <mergeCell ref="B4:B6"/>
    <mergeCell ref="C4:C6"/>
    <mergeCell ref="D4:D6"/>
    <mergeCell ref="E4:E6"/>
    <mergeCell ref="F4:F6"/>
    <mergeCell ref="G4:G6"/>
    <mergeCell ref="H4:O4"/>
    <mergeCell ref="H5:H6"/>
    <mergeCell ref="I5:O5"/>
    <mergeCell ref="N6:O6"/>
    <mergeCell ref="B10:B14"/>
    <mergeCell ref="C11:C13"/>
    <mergeCell ref="E11:E13"/>
    <mergeCell ref="F11:F13"/>
    <mergeCell ref="B15:B22"/>
    <mergeCell ref="J15:J16"/>
    <mergeCell ref="A16:A17"/>
    <mergeCell ref="C16:C17"/>
    <mergeCell ref="E16:E17"/>
    <mergeCell ref="F16:F17"/>
    <mergeCell ref="G16:G17"/>
    <mergeCell ref="A18:A22"/>
    <mergeCell ref="C18:C22"/>
    <mergeCell ref="F18:F22"/>
    <mergeCell ref="A29:A33"/>
    <mergeCell ref="F29:F33"/>
    <mergeCell ref="A34:A36"/>
    <mergeCell ref="C34:C36"/>
    <mergeCell ref="F34:F36"/>
    <mergeCell ref="A39:A40"/>
    <mergeCell ref="C39:C40"/>
    <mergeCell ref="F39:F40"/>
    <mergeCell ref="A49:B49"/>
    <mergeCell ref="A55:A60"/>
    <mergeCell ref="C55:C60"/>
    <mergeCell ref="F55:F60"/>
    <mergeCell ref="A62:A63"/>
    <mergeCell ref="C62:C63"/>
    <mergeCell ref="E62:E63"/>
    <mergeCell ref="F62:F63"/>
    <mergeCell ref="G62:G63"/>
    <mergeCell ref="A66:A67"/>
    <mergeCell ref="C66:C67"/>
    <mergeCell ref="E66:E67"/>
    <mergeCell ref="F66:F67"/>
    <mergeCell ref="G66:G67"/>
    <mergeCell ref="A68:B68"/>
    <mergeCell ref="A70:A71"/>
    <mergeCell ref="C70:C71"/>
    <mergeCell ref="E70:E71"/>
    <mergeCell ref="F70:F71"/>
    <mergeCell ref="G70:G71"/>
    <mergeCell ref="A72:A73"/>
    <mergeCell ref="C72:C73"/>
    <mergeCell ref="E72:E73"/>
    <mergeCell ref="F72:F73"/>
    <mergeCell ref="G72:G73"/>
    <mergeCell ref="A78:B78"/>
    <mergeCell ref="G98:G99"/>
    <mergeCell ref="A82:B82"/>
    <mergeCell ref="A86:B86"/>
    <mergeCell ref="A92:B92"/>
    <mergeCell ref="A94:A96"/>
    <mergeCell ref="C94:C96"/>
    <mergeCell ref="E94:E96"/>
    <mergeCell ref="A100:B100"/>
    <mergeCell ref="A103:B103"/>
    <mergeCell ref="A105:B105"/>
    <mergeCell ref="A114:B114"/>
    <mergeCell ref="F94:F96"/>
    <mergeCell ref="G94:G96"/>
    <mergeCell ref="A98:A99"/>
    <mergeCell ref="C98:C99"/>
    <mergeCell ref="E98:E99"/>
    <mergeCell ref="F98:F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A16" sqref="A16:B16"/>
    </sheetView>
  </sheetViews>
  <sheetFormatPr defaultColWidth="9.00390625" defaultRowHeight="12.75"/>
  <cols>
    <col min="1" max="1" width="38.875" style="0" customWidth="1"/>
    <col min="2" max="2" width="43.00390625" style="0" customWidth="1"/>
  </cols>
  <sheetData>
    <row r="2" ht="15" customHeight="1">
      <c r="B2" s="233" t="s">
        <v>329</v>
      </c>
    </row>
    <row r="3" spans="1:2" ht="39.75" customHeight="1">
      <c r="A3" s="957" t="s">
        <v>330</v>
      </c>
      <c r="B3" s="957"/>
    </row>
    <row r="4" spans="1:2" ht="21.75" customHeight="1">
      <c r="A4" s="958" t="s">
        <v>556</v>
      </c>
      <c r="B4" s="958"/>
    </row>
    <row r="15" spans="1:2" ht="12.75">
      <c r="A15" s="959" t="s">
        <v>331</v>
      </c>
      <c r="B15" s="959"/>
    </row>
    <row r="16" spans="1:2" ht="55.5" customHeight="1">
      <c r="A16" s="960" t="s">
        <v>332</v>
      </c>
      <c r="B16" s="961"/>
    </row>
  </sheetData>
  <sheetProtection/>
  <mergeCells count="4">
    <mergeCell ref="A3:B3"/>
    <mergeCell ref="A4:B4"/>
    <mergeCell ref="A15:B15"/>
    <mergeCell ref="A16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7"/>
  <sheetViews>
    <sheetView view="pageBreakPreview" zoomScaleSheetLayoutView="100" zoomScalePageLayoutView="0" workbookViewId="0" topLeftCell="A1">
      <selection activeCell="N13" sqref="N13"/>
    </sheetView>
  </sheetViews>
  <sheetFormatPr defaultColWidth="1.37890625" defaultRowHeight="12.75"/>
  <cols>
    <col min="1" max="1" width="38.875" style="3" customWidth="1"/>
    <col min="2" max="2" width="6.125" style="3" customWidth="1"/>
    <col min="3" max="3" width="10.875" style="3" customWidth="1"/>
    <col min="4" max="4" width="17.125" style="3" customWidth="1"/>
    <col min="5" max="5" width="6.625" style="3" customWidth="1"/>
    <col min="6" max="6" width="6.375" style="3" customWidth="1"/>
    <col min="7" max="7" width="6.125" style="3" customWidth="1"/>
    <col min="8" max="9" width="12.625" style="3" customWidth="1"/>
    <col min="10" max="10" width="11.00390625" style="3" hidden="1" customWidth="1"/>
    <col min="11" max="11" width="11.25390625" style="3" customWidth="1"/>
    <col min="12" max="12" width="6.125" style="3" hidden="1" customWidth="1"/>
    <col min="13" max="13" width="8.875" style="3" hidden="1" customWidth="1"/>
    <col min="14" max="14" width="12.00390625" style="3" customWidth="1"/>
    <col min="15" max="15" width="8.00390625" style="3" hidden="1" customWidth="1"/>
    <col min="16" max="16384" width="1.37890625" style="3" customWidth="1"/>
  </cols>
  <sheetData>
    <row r="1" spans="1:15" ht="15.75">
      <c r="A1" s="887" t="s">
        <v>236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</row>
    <row r="2" spans="2:15" ht="15.75">
      <c r="B2" s="887" t="s">
        <v>310</v>
      </c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 t="s">
        <v>130</v>
      </c>
      <c r="O2" s="887"/>
    </row>
    <row r="3" s="4" customFormat="1" ht="12.75"/>
    <row r="4" spans="1:15" s="6" customFormat="1" ht="23.25" customHeight="1">
      <c r="A4" s="883" t="s">
        <v>0</v>
      </c>
      <c r="B4" s="873" t="s">
        <v>131</v>
      </c>
      <c r="C4" s="873" t="s">
        <v>132</v>
      </c>
      <c r="D4" s="880" t="s">
        <v>133</v>
      </c>
      <c r="E4" s="880" t="s">
        <v>134</v>
      </c>
      <c r="F4" s="873" t="s">
        <v>135</v>
      </c>
      <c r="G4" s="883" t="s">
        <v>69</v>
      </c>
      <c r="H4" s="873" t="s">
        <v>136</v>
      </c>
      <c r="I4" s="873"/>
      <c r="J4" s="873"/>
      <c r="K4" s="873"/>
      <c r="L4" s="873"/>
      <c r="M4" s="873"/>
      <c r="N4" s="873"/>
      <c r="O4" s="873"/>
    </row>
    <row r="5" spans="1:15" s="6" customFormat="1" ht="12">
      <c r="A5" s="883"/>
      <c r="B5" s="873"/>
      <c r="C5" s="873"/>
      <c r="D5" s="881"/>
      <c r="E5" s="881"/>
      <c r="F5" s="873"/>
      <c r="G5" s="883"/>
      <c r="H5" s="888" t="s">
        <v>137</v>
      </c>
      <c r="I5" s="883" t="s">
        <v>138</v>
      </c>
      <c r="J5" s="883"/>
      <c r="K5" s="883"/>
      <c r="L5" s="883"/>
      <c r="M5" s="883"/>
      <c r="N5" s="883"/>
      <c r="O5" s="883"/>
    </row>
    <row r="6" spans="1:15" s="6" customFormat="1" ht="88.5" customHeight="1">
      <c r="A6" s="883"/>
      <c r="B6" s="873"/>
      <c r="C6" s="873"/>
      <c r="D6" s="882"/>
      <c r="E6" s="882"/>
      <c r="F6" s="873"/>
      <c r="G6" s="883"/>
      <c r="H6" s="889"/>
      <c r="I6" s="5" t="s">
        <v>139</v>
      </c>
      <c r="J6" s="5" t="s">
        <v>140</v>
      </c>
      <c r="K6" s="5" t="s">
        <v>141</v>
      </c>
      <c r="L6" s="5" t="s">
        <v>142</v>
      </c>
      <c r="M6" s="5" t="s">
        <v>143</v>
      </c>
      <c r="N6" s="873" t="s">
        <v>144</v>
      </c>
      <c r="O6" s="873"/>
    </row>
    <row r="7" spans="1:15" s="6" customFormat="1" ht="12" hidden="1">
      <c r="A7" s="7"/>
      <c r="B7" s="7"/>
      <c r="C7" s="8"/>
      <c r="D7" s="8"/>
      <c r="E7" s="8"/>
      <c r="F7" s="8"/>
      <c r="G7" s="9"/>
      <c r="H7" s="7"/>
      <c r="I7" s="7"/>
      <c r="J7" s="7"/>
      <c r="K7" s="7"/>
      <c r="L7" s="7"/>
      <c r="M7" s="7"/>
      <c r="N7" s="7" t="s">
        <v>137</v>
      </c>
      <c r="O7" s="7" t="s">
        <v>145</v>
      </c>
    </row>
    <row r="8" spans="1:15" s="6" customFormat="1" ht="15" customHeight="1">
      <c r="A8" s="7">
        <v>1</v>
      </c>
      <c r="B8" s="7">
        <v>2</v>
      </c>
      <c r="C8" s="10" t="s">
        <v>146</v>
      </c>
      <c r="D8" s="7">
        <v>4</v>
      </c>
      <c r="E8" s="10" t="s">
        <v>147</v>
      </c>
      <c r="F8" s="7">
        <v>6</v>
      </c>
      <c r="G8" s="10" t="s">
        <v>148</v>
      </c>
      <c r="H8" s="7">
        <v>8</v>
      </c>
      <c r="I8" s="7">
        <v>9</v>
      </c>
      <c r="J8" s="10" t="s">
        <v>149</v>
      </c>
      <c r="K8" s="7">
        <v>10</v>
      </c>
      <c r="L8" s="7">
        <v>7</v>
      </c>
      <c r="M8" s="7">
        <v>8</v>
      </c>
      <c r="N8" s="7">
        <v>11</v>
      </c>
      <c r="O8" s="7">
        <v>10</v>
      </c>
    </row>
    <row r="9" spans="1:15" s="4" customFormat="1" ht="16.5" customHeight="1">
      <c r="A9" s="11" t="s">
        <v>150</v>
      </c>
      <c r="B9" s="12" t="s">
        <v>151</v>
      </c>
      <c r="C9" s="12" t="s">
        <v>152</v>
      </c>
      <c r="D9" s="13" t="s">
        <v>152</v>
      </c>
      <c r="E9" s="13" t="s">
        <v>152</v>
      </c>
      <c r="F9" s="13" t="s">
        <v>152</v>
      </c>
      <c r="G9" s="13" t="s">
        <v>152</v>
      </c>
      <c r="H9" s="14">
        <f>H10+H15+H23</f>
        <v>21633400</v>
      </c>
      <c r="I9" s="14">
        <f>I15</f>
        <v>20484100</v>
      </c>
      <c r="J9" s="14"/>
      <c r="K9" s="14">
        <f>K23</f>
        <v>839300</v>
      </c>
      <c r="L9" s="15" t="s">
        <v>152</v>
      </c>
      <c r="M9" s="15" t="s">
        <v>152</v>
      </c>
      <c r="N9" s="14">
        <f>N10</f>
        <v>310000</v>
      </c>
      <c r="O9" s="13" t="s">
        <v>152</v>
      </c>
    </row>
    <row r="10" spans="1:15" s="4" customFormat="1" ht="15.75" customHeight="1">
      <c r="A10" s="16" t="s">
        <v>153</v>
      </c>
      <c r="B10" s="857" t="s">
        <v>154</v>
      </c>
      <c r="C10" s="18" t="s">
        <v>152</v>
      </c>
      <c r="D10" s="18" t="s">
        <v>152</v>
      </c>
      <c r="E10" s="18" t="s">
        <v>152</v>
      </c>
      <c r="F10" s="18" t="s">
        <v>152</v>
      </c>
      <c r="G10" s="18" t="s">
        <v>152</v>
      </c>
      <c r="H10" s="19">
        <f>N10</f>
        <v>310000</v>
      </c>
      <c r="I10" s="20" t="s">
        <v>152</v>
      </c>
      <c r="J10" s="20"/>
      <c r="K10" s="20" t="s">
        <v>152</v>
      </c>
      <c r="L10" s="20" t="s">
        <v>152</v>
      </c>
      <c r="M10" s="20" t="s">
        <v>152</v>
      </c>
      <c r="N10" s="19">
        <f>N11+N14+N12+N13</f>
        <v>310000</v>
      </c>
      <c r="O10" s="18" t="s">
        <v>152</v>
      </c>
    </row>
    <row r="11" spans="1:15" s="4" customFormat="1" ht="27" customHeight="1">
      <c r="A11" s="21" t="s">
        <v>155</v>
      </c>
      <c r="B11" s="857"/>
      <c r="C11" s="841" t="s">
        <v>156</v>
      </c>
      <c r="D11" s="22" t="s">
        <v>157</v>
      </c>
      <c r="E11" s="884"/>
      <c r="F11" s="841" t="s">
        <v>158</v>
      </c>
      <c r="G11" s="22"/>
      <c r="H11" s="19">
        <f>N11</f>
        <v>0</v>
      </c>
      <c r="I11" s="20" t="s">
        <v>152</v>
      </c>
      <c r="J11" s="20"/>
      <c r="K11" s="20" t="s">
        <v>152</v>
      </c>
      <c r="L11" s="20" t="s">
        <v>152</v>
      </c>
      <c r="M11" s="20" t="s">
        <v>152</v>
      </c>
      <c r="N11" s="2"/>
      <c r="O11" s="18" t="s">
        <v>152</v>
      </c>
    </row>
    <row r="12" spans="1:15" s="4" customFormat="1" ht="15.75" customHeight="1">
      <c r="A12" s="21" t="s">
        <v>159</v>
      </c>
      <c r="B12" s="857"/>
      <c r="C12" s="858"/>
      <c r="D12" s="22" t="s">
        <v>157</v>
      </c>
      <c r="E12" s="885"/>
      <c r="F12" s="858"/>
      <c r="G12" s="22"/>
      <c r="H12" s="19">
        <f>N12</f>
        <v>0</v>
      </c>
      <c r="I12" s="20" t="s">
        <v>152</v>
      </c>
      <c r="J12" s="20"/>
      <c r="K12" s="20" t="s">
        <v>152</v>
      </c>
      <c r="L12" s="20"/>
      <c r="M12" s="20"/>
      <c r="N12" s="19"/>
      <c r="O12" s="18"/>
    </row>
    <row r="13" spans="1:15" s="4" customFormat="1" ht="16.5" customHeight="1">
      <c r="A13" s="21" t="s">
        <v>160</v>
      </c>
      <c r="B13" s="857"/>
      <c r="C13" s="842"/>
      <c r="D13" s="22" t="s">
        <v>157</v>
      </c>
      <c r="E13" s="886"/>
      <c r="F13" s="842"/>
      <c r="G13" s="22"/>
      <c r="H13" s="19">
        <f>N13</f>
        <v>40000</v>
      </c>
      <c r="I13" s="20" t="s">
        <v>152</v>
      </c>
      <c r="J13" s="20"/>
      <c r="K13" s="20" t="s">
        <v>152</v>
      </c>
      <c r="L13" s="20"/>
      <c r="M13" s="20"/>
      <c r="N13" s="2">
        <v>40000</v>
      </c>
      <c r="O13" s="18"/>
    </row>
    <row r="14" spans="1:15" s="4" customFormat="1" ht="16.5" customHeight="1">
      <c r="A14" s="21" t="s">
        <v>161</v>
      </c>
      <c r="B14" s="857"/>
      <c r="C14" s="22" t="s">
        <v>156</v>
      </c>
      <c r="D14" s="22" t="s">
        <v>157</v>
      </c>
      <c r="E14" s="22"/>
      <c r="F14" s="22" t="s">
        <v>162</v>
      </c>
      <c r="G14" s="22"/>
      <c r="H14" s="19">
        <f>N14</f>
        <v>270000</v>
      </c>
      <c r="I14" s="20" t="s">
        <v>152</v>
      </c>
      <c r="J14" s="20"/>
      <c r="K14" s="20" t="s">
        <v>152</v>
      </c>
      <c r="L14" s="20" t="s">
        <v>152</v>
      </c>
      <c r="M14" s="20" t="s">
        <v>152</v>
      </c>
      <c r="N14" s="2">
        <v>270000</v>
      </c>
      <c r="O14" s="18" t="s">
        <v>152</v>
      </c>
    </row>
    <row r="15" spans="1:15" s="4" customFormat="1" ht="16.5" customHeight="1">
      <c r="A15" s="21" t="s">
        <v>163</v>
      </c>
      <c r="B15" s="841" t="s">
        <v>164</v>
      </c>
      <c r="C15" s="17" t="s">
        <v>152</v>
      </c>
      <c r="D15" s="22"/>
      <c r="E15" s="17" t="s">
        <v>152</v>
      </c>
      <c r="F15" s="17" t="s">
        <v>152</v>
      </c>
      <c r="G15" s="17" t="s">
        <v>152</v>
      </c>
      <c r="H15" s="19">
        <f>SUM(H16:H22)</f>
        <v>20484100</v>
      </c>
      <c r="I15" s="19">
        <f>I16+I18+I19+I17+I22</f>
        <v>20484100</v>
      </c>
      <c r="J15" s="874"/>
      <c r="K15" s="26" t="s">
        <v>152</v>
      </c>
      <c r="L15" s="20" t="s">
        <v>152</v>
      </c>
      <c r="M15" s="20" t="s">
        <v>152</v>
      </c>
      <c r="N15" s="26" t="s">
        <v>152</v>
      </c>
      <c r="O15" s="18" t="s">
        <v>152</v>
      </c>
    </row>
    <row r="16" spans="1:16" s="4" customFormat="1" ht="12.75">
      <c r="A16" s="855" t="s">
        <v>165</v>
      </c>
      <c r="B16" s="858"/>
      <c r="C16" s="859" t="s">
        <v>22</v>
      </c>
      <c r="D16" s="22" t="s">
        <v>157</v>
      </c>
      <c r="E16" s="878"/>
      <c r="F16" s="867">
        <v>130</v>
      </c>
      <c r="G16" s="876"/>
      <c r="H16" s="19">
        <f aca="true" t="shared" si="0" ref="H16:H22">I16</f>
        <v>330400</v>
      </c>
      <c r="I16" s="19">
        <v>330400</v>
      </c>
      <c r="J16" s="875"/>
      <c r="K16" s="26" t="s">
        <v>152</v>
      </c>
      <c r="L16" s="20" t="s">
        <v>152</v>
      </c>
      <c r="M16" s="20" t="s">
        <v>152</v>
      </c>
      <c r="N16" s="26" t="s">
        <v>152</v>
      </c>
      <c r="O16" s="18" t="s">
        <v>152</v>
      </c>
      <c r="P16" s="28"/>
    </row>
    <row r="17" spans="1:16" s="4" customFormat="1" ht="12.75">
      <c r="A17" s="856"/>
      <c r="B17" s="858"/>
      <c r="C17" s="860"/>
      <c r="D17" s="29">
        <v>14130030000000000</v>
      </c>
      <c r="E17" s="879"/>
      <c r="F17" s="869"/>
      <c r="G17" s="877"/>
      <c r="H17" s="19">
        <f t="shared" si="0"/>
        <v>16622600</v>
      </c>
      <c r="I17" s="19">
        <v>16622600</v>
      </c>
      <c r="J17" s="27"/>
      <c r="K17" s="26" t="s">
        <v>152</v>
      </c>
      <c r="L17" s="20" t="s">
        <v>152</v>
      </c>
      <c r="M17" s="20" t="s">
        <v>152</v>
      </c>
      <c r="N17" s="26" t="s">
        <v>152</v>
      </c>
      <c r="O17" s="18"/>
      <c r="P17" s="28"/>
    </row>
    <row r="18" spans="1:15" s="4" customFormat="1" ht="15" customHeight="1">
      <c r="A18" s="846" t="s">
        <v>166</v>
      </c>
      <c r="B18" s="858"/>
      <c r="C18" s="841" t="s">
        <v>24</v>
      </c>
      <c r="D18" s="22" t="s">
        <v>157</v>
      </c>
      <c r="E18" s="30"/>
      <c r="F18" s="867">
        <v>130</v>
      </c>
      <c r="G18" s="22"/>
      <c r="H18" s="19">
        <f t="shared" si="0"/>
        <v>1134900</v>
      </c>
      <c r="I18" s="19">
        <v>1134900</v>
      </c>
      <c r="J18" s="19"/>
      <c r="K18" s="20" t="s">
        <v>152</v>
      </c>
      <c r="L18" s="20" t="s">
        <v>152</v>
      </c>
      <c r="M18" s="20" t="s">
        <v>152</v>
      </c>
      <c r="N18" s="20" t="s">
        <v>152</v>
      </c>
      <c r="O18" s="18" t="s">
        <v>152</v>
      </c>
    </row>
    <row r="19" spans="1:15" s="4" customFormat="1" ht="25.5" customHeight="1" hidden="1">
      <c r="A19" s="866"/>
      <c r="B19" s="858"/>
      <c r="C19" s="858"/>
      <c r="D19" s="18"/>
      <c r="E19" s="30"/>
      <c r="F19" s="868"/>
      <c r="G19" s="22"/>
      <c r="H19" s="19">
        <f t="shared" si="0"/>
        <v>0</v>
      </c>
      <c r="I19" s="19"/>
      <c r="J19" s="19"/>
      <c r="K19" s="26" t="s">
        <v>152</v>
      </c>
      <c r="L19" s="20" t="s">
        <v>152</v>
      </c>
      <c r="M19" s="20" t="s">
        <v>152</v>
      </c>
      <c r="N19" s="26" t="s">
        <v>152</v>
      </c>
      <c r="O19" s="18" t="s">
        <v>152</v>
      </c>
    </row>
    <row r="20" spans="1:15" s="4" customFormat="1" ht="25.5" customHeight="1" hidden="1">
      <c r="A20" s="866"/>
      <c r="B20" s="858"/>
      <c r="C20" s="858"/>
      <c r="D20" s="30"/>
      <c r="E20" s="22"/>
      <c r="F20" s="868"/>
      <c r="G20" s="22"/>
      <c r="H20" s="19">
        <f t="shared" si="0"/>
        <v>0</v>
      </c>
      <c r="I20" s="20"/>
      <c r="J20" s="19"/>
      <c r="K20" s="20" t="s">
        <v>152</v>
      </c>
      <c r="L20" s="20" t="s">
        <v>152</v>
      </c>
      <c r="M20" s="20" t="s">
        <v>152</v>
      </c>
      <c r="N20" s="19"/>
      <c r="O20" s="18" t="s">
        <v>152</v>
      </c>
    </row>
    <row r="21" spans="1:15" s="4" customFormat="1" ht="42.75" customHeight="1" hidden="1">
      <c r="A21" s="866"/>
      <c r="B21" s="858"/>
      <c r="C21" s="858"/>
      <c r="D21" s="30"/>
      <c r="E21" s="22"/>
      <c r="F21" s="868"/>
      <c r="G21" s="22"/>
      <c r="H21" s="19">
        <f t="shared" si="0"/>
        <v>0</v>
      </c>
      <c r="I21" s="20"/>
      <c r="J21" s="19"/>
      <c r="K21" s="20" t="s">
        <v>152</v>
      </c>
      <c r="L21" s="20" t="s">
        <v>152</v>
      </c>
      <c r="M21" s="20" t="s">
        <v>152</v>
      </c>
      <c r="N21" s="19"/>
      <c r="O21" s="18" t="s">
        <v>152</v>
      </c>
    </row>
    <row r="22" spans="1:15" s="4" customFormat="1" ht="12" customHeight="1">
      <c r="A22" s="847"/>
      <c r="B22" s="842"/>
      <c r="C22" s="842"/>
      <c r="D22" s="29">
        <v>14130030000000000</v>
      </c>
      <c r="E22" s="22"/>
      <c r="F22" s="869"/>
      <c r="G22" s="22"/>
      <c r="H22" s="19">
        <f t="shared" si="0"/>
        <v>2396200</v>
      </c>
      <c r="I22" s="20">
        <v>2396200</v>
      </c>
      <c r="J22" s="19"/>
      <c r="K22" s="20"/>
      <c r="L22" s="20"/>
      <c r="M22" s="20"/>
      <c r="N22" s="19"/>
      <c r="O22" s="18"/>
    </row>
    <row r="23" spans="1:15" s="4" customFormat="1" ht="18.75" customHeight="1">
      <c r="A23" s="79" t="s">
        <v>167</v>
      </c>
      <c r="B23" s="17" t="s">
        <v>168</v>
      </c>
      <c r="C23" s="17" t="s">
        <v>152</v>
      </c>
      <c r="D23" s="17" t="s">
        <v>152</v>
      </c>
      <c r="E23" s="17" t="s">
        <v>152</v>
      </c>
      <c r="F23" s="17" t="s">
        <v>152</v>
      </c>
      <c r="G23" s="17" t="s">
        <v>152</v>
      </c>
      <c r="H23" s="19">
        <f>K23</f>
        <v>839300</v>
      </c>
      <c r="I23" s="20" t="s">
        <v>152</v>
      </c>
      <c r="J23" s="19"/>
      <c r="K23" s="20">
        <f>K24+K27+K28+K29+K30+K31+K32+K33+K35+K36+K37+K34+K38</f>
        <v>839300</v>
      </c>
      <c r="L23" s="20" t="s">
        <v>152</v>
      </c>
      <c r="M23" s="20" t="s">
        <v>152</v>
      </c>
      <c r="N23" s="20" t="s">
        <v>152</v>
      </c>
      <c r="O23" s="18" t="s">
        <v>152</v>
      </c>
    </row>
    <row r="24" spans="1:16" s="4" customFormat="1" ht="72.75" customHeight="1">
      <c r="A24" s="32" t="s">
        <v>64</v>
      </c>
      <c r="B24" s="17"/>
      <c r="C24" s="33" t="s">
        <v>25</v>
      </c>
      <c r="D24" s="34" t="s">
        <v>169</v>
      </c>
      <c r="E24" s="17"/>
      <c r="F24" s="34" t="s">
        <v>162</v>
      </c>
      <c r="G24" s="17"/>
      <c r="H24" s="35">
        <f>K24</f>
        <v>839300</v>
      </c>
      <c r="I24" s="26" t="s">
        <v>152</v>
      </c>
      <c r="J24" s="35"/>
      <c r="K24" s="26">
        <v>839300</v>
      </c>
      <c r="L24" s="26" t="s">
        <v>152</v>
      </c>
      <c r="M24" s="26" t="s">
        <v>152</v>
      </c>
      <c r="N24" s="26" t="s">
        <v>152</v>
      </c>
      <c r="O24" s="36" t="s">
        <v>152</v>
      </c>
      <c r="P24" s="37"/>
    </row>
    <row r="25" spans="1:15" s="4" customFormat="1" ht="12.75" hidden="1">
      <c r="A25" s="38" t="s">
        <v>170</v>
      </c>
      <c r="B25" s="17" t="s">
        <v>171</v>
      </c>
      <c r="C25" s="22"/>
      <c r="D25" s="30"/>
      <c r="E25" s="22"/>
      <c r="F25" s="30"/>
      <c r="G25" s="22"/>
      <c r="H25" s="19"/>
      <c r="I25" s="20" t="s">
        <v>152</v>
      </c>
      <c r="J25" s="19"/>
      <c r="K25" s="20"/>
      <c r="L25" s="20" t="s">
        <v>152</v>
      </c>
      <c r="M25" s="20" t="s">
        <v>152</v>
      </c>
      <c r="N25" s="19"/>
      <c r="O25" s="39"/>
    </row>
    <row r="26" spans="1:15" s="4" customFormat="1" ht="12.75" hidden="1">
      <c r="A26" s="38" t="s">
        <v>172</v>
      </c>
      <c r="B26" s="17" t="s">
        <v>162</v>
      </c>
      <c r="C26" s="22"/>
      <c r="D26" s="22"/>
      <c r="E26" s="22"/>
      <c r="F26" s="22" t="s">
        <v>152</v>
      </c>
      <c r="G26" s="22"/>
      <c r="H26" s="19"/>
      <c r="I26" s="20" t="s">
        <v>152</v>
      </c>
      <c r="J26" s="19"/>
      <c r="K26" s="20"/>
      <c r="L26" s="20" t="s">
        <v>152</v>
      </c>
      <c r="M26" s="20" t="s">
        <v>152</v>
      </c>
      <c r="N26" s="19"/>
      <c r="O26" s="18" t="s">
        <v>152</v>
      </c>
    </row>
    <row r="27" spans="1:15" s="4" customFormat="1" ht="38.25" hidden="1">
      <c r="A27" s="40" t="s">
        <v>173</v>
      </c>
      <c r="B27" s="17"/>
      <c r="C27" s="33" t="s">
        <v>26</v>
      </c>
      <c r="D27" s="17" t="s">
        <v>157</v>
      </c>
      <c r="E27" s="22"/>
      <c r="F27" s="34" t="s">
        <v>162</v>
      </c>
      <c r="G27" s="22"/>
      <c r="H27" s="19">
        <f>K27</f>
        <v>0</v>
      </c>
      <c r="I27" s="26" t="s">
        <v>152</v>
      </c>
      <c r="J27" s="19"/>
      <c r="K27" s="20"/>
      <c r="L27" s="20"/>
      <c r="M27" s="20"/>
      <c r="N27" s="26" t="s">
        <v>152</v>
      </c>
      <c r="O27" s="18"/>
    </row>
    <row r="28" spans="1:15" s="4" customFormat="1" ht="30" customHeight="1" hidden="1">
      <c r="A28" s="40" t="s">
        <v>63</v>
      </c>
      <c r="B28" s="17"/>
      <c r="C28" s="33" t="s">
        <v>59</v>
      </c>
      <c r="D28" s="17" t="s">
        <v>157</v>
      </c>
      <c r="E28" s="22"/>
      <c r="F28" s="34" t="s">
        <v>162</v>
      </c>
      <c r="G28" s="22"/>
      <c r="H28" s="19">
        <f>K28</f>
        <v>0</v>
      </c>
      <c r="I28" s="26" t="s">
        <v>152</v>
      </c>
      <c r="J28" s="19"/>
      <c r="K28" s="20"/>
      <c r="L28" s="20"/>
      <c r="M28" s="20"/>
      <c r="N28" s="26" t="s">
        <v>152</v>
      </c>
      <c r="O28" s="18"/>
    </row>
    <row r="29" spans="1:15" s="4" customFormat="1" ht="27.75" customHeight="1" hidden="1">
      <c r="A29" s="863" t="s">
        <v>79</v>
      </c>
      <c r="B29" s="17"/>
      <c r="C29" s="73" t="s">
        <v>87</v>
      </c>
      <c r="D29" s="17" t="s">
        <v>242</v>
      </c>
      <c r="E29" s="22"/>
      <c r="F29" s="70" t="s">
        <v>162</v>
      </c>
      <c r="G29" s="22"/>
      <c r="H29" s="19"/>
      <c r="I29" s="26"/>
      <c r="J29" s="19"/>
      <c r="K29" s="20"/>
      <c r="L29" s="20"/>
      <c r="M29" s="20"/>
      <c r="N29" s="26"/>
      <c r="O29" s="18"/>
    </row>
    <row r="30" spans="1:15" s="4" customFormat="1" ht="24" customHeight="1" hidden="1">
      <c r="A30" s="864"/>
      <c r="B30" s="17"/>
      <c r="C30" s="73" t="s">
        <v>87</v>
      </c>
      <c r="D30" s="17" t="s">
        <v>243</v>
      </c>
      <c r="E30" s="22"/>
      <c r="F30" s="70" t="s">
        <v>162</v>
      </c>
      <c r="G30" s="22"/>
      <c r="H30" s="19"/>
      <c r="I30" s="26"/>
      <c r="J30" s="19"/>
      <c r="K30" s="20"/>
      <c r="L30" s="20"/>
      <c r="M30" s="20"/>
      <c r="N30" s="26"/>
      <c r="O30" s="18"/>
    </row>
    <row r="31" spans="1:15" s="4" customFormat="1" ht="18" customHeight="1" hidden="1">
      <c r="A31" s="864"/>
      <c r="B31" s="17"/>
      <c r="C31" s="73" t="s">
        <v>87</v>
      </c>
      <c r="D31" s="17" t="s">
        <v>244</v>
      </c>
      <c r="E31" s="22"/>
      <c r="F31" s="70" t="s">
        <v>162</v>
      </c>
      <c r="G31" s="22"/>
      <c r="H31" s="19"/>
      <c r="I31" s="26"/>
      <c r="J31" s="19"/>
      <c r="K31" s="20"/>
      <c r="L31" s="20"/>
      <c r="M31" s="20"/>
      <c r="N31" s="26"/>
      <c r="O31" s="18"/>
    </row>
    <row r="32" spans="1:15" s="4" customFormat="1" ht="27" customHeight="1" hidden="1">
      <c r="A32" s="864"/>
      <c r="B32" s="17"/>
      <c r="C32" s="73" t="s">
        <v>87</v>
      </c>
      <c r="D32" s="17" t="s">
        <v>245</v>
      </c>
      <c r="E32" s="22"/>
      <c r="F32" s="70" t="s">
        <v>162</v>
      </c>
      <c r="G32" s="22"/>
      <c r="H32" s="19"/>
      <c r="I32" s="26"/>
      <c r="J32" s="19"/>
      <c r="K32" s="20"/>
      <c r="L32" s="20"/>
      <c r="M32" s="20"/>
      <c r="N32" s="26"/>
      <c r="O32" s="18"/>
    </row>
    <row r="33" spans="1:15" s="4" customFormat="1" ht="30.75" customHeight="1" hidden="1">
      <c r="A33" s="864"/>
      <c r="B33" s="17"/>
      <c r="C33" s="73" t="s">
        <v>87</v>
      </c>
      <c r="D33" s="17" t="s">
        <v>246</v>
      </c>
      <c r="E33" s="22"/>
      <c r="F33" s="70" t="s">
        <v>162</v>
      </c>
      <c r="G33" s="22"/>
      <c r="H33" s="19"/>
      <c r="I33" s="26"/>
      <c r="J33" s="19"/>
      <c r="K33" s="20"/>
      <c r="L33" s="20"/>
      <c r="M33" s="20"/>
      <c r="N33" s="26"/>
      <c r="O33" s="18"/>
    </row>
    <row r="34" spans="1:15" s="4" customFormat="1" ht="30.75" customHeight="1" hidden="1">
      <c r="A34" s="865"/>
      <c r="B34" s="17"/>
      <c r="C34" s="73" t="s">
        <v>87</v>
      </c>
      <c r="D34" s="17" t="s">
        <v>157</v>
      </c>
      <c r="E34" s="22"/>
      <c r="F34" s="70" t="s">
        <v>162</v>
      </c>
      <c r="G34" s="22"/>
      <c r="H34" s="19"/>
      <c r="I34" s="26"/>
      <c r="J34" s="19"/>
      <c r="K34" s="20"/>
      <c r="L34" s="20"/>
      <c r="M34" s="20"/>
      <c r="N34" s="26"/>
      <c r="O34" s="18"/>
    </row>
    <row r="35" spans="1:15" s="4" customFormat="1" ht="27" customHeight="1" hidden="1">
      <c r="A35" s="861" t="s">
        <v>247</v>
      </c>
      <c r="B35" s="17"/>
      <c r="C35" s="863" t="s">
        <v>96</v>
      </c>
      <c r="D35" s="17" t="s">
        <v>157</v>
      </c>
      <c r="E35" s="22"/>
      <c r="F35" s="70" t="s">
        <v>162</v>
      </c>
      <c r="G35" s="22"/>
      <c r="H35" s="19"/>
      <c r="I35" s="26"/>
      <c r="J35" s="19"/>
      <c r="K35" s="20"/>
      <c r="L35" s="20"/>
      <c r="M35" s="20"/>
      <c r="N35" s="26"/>
      <c r="O35" s="18"/>
    </row>
    <row r="36" spans="1:15" s="4" customFormat="1" ht="27" customHeight="1" hidden="1">
      <c r="A36" s="862"/>
      <c r="B36" s="17"/>
      <c r="C36" s="865"/>
      <c r="D36" s="17" t="s">
        <v>281</v>
      </c>
      <c r="E36" s="22"/>
      <c r="F36" s="70" t="s">
        <v>162</v>
      </c>
      <c r="G36" s="22"/>
      <c r="H36" s="19"/>
      <c r="I36" s="26"/>
      <c r="J36" s="19"/>
      <c r="K36" s="20"/>
      <c r="L36" s="20"/>
      <c r="M36" s="20"/>
      <c r="N36" s="26"/>
      <c r="O36" s="18"/>
    </row>
    <row r="37" spans="1:15" s="4" customFormat="1" ht="67.5" customHeight="1" hidden="1">
      <c r="A37" s="21" t="s">
        <v>62</v>
      </c>
      <c r="C37" s="1" t="s">
        <v>60</v>
      </c>
      <c r="D37" s="17" t="s">
        <v>268</v>
      </c>
      <c r="E37" s="22"/>
      <c r="F37" s="70" t="s">
        <v>162</v>
      </c>
      <c r="G37" s="22"/>
      <c r="H37" s="19"/>
      <c r="I37" s="26"/>
      <c r="J37" s="19"/>
      <c r="K37" s="20"/>
      <c r="L37" s="20"/>
      <c r="M37" s="20"/>
      <c r="N37" s="26"/>
      <c r="O37" s="18"/>
    </row>
    <row r="38" spans="1:15" s="4" customFormat="1" ht="67.5" customHeight="1" hidden="1">
      <c r="A38" s="21" t="s">
        <v>80</v>
      </c>
      <c r="C38" s="17" t="s">
        <v>27</v>
      </c>
      <c r="D38" s="17" t="s">
        <v>157</v>
      </c>
      <c r="E38" s="22"/>
      <c r="F38" s="70" t="s">
        <v>162</v>
      </c>
      <c r="G38" s="22"/>
      <c r="H38" s="19"/>
      <c r="I38" s="26"/>
      <c r="J38" s="19"/>
      <c r="K38" s="20"/>
      <c r="L38" s="20"/>
      <c r="M38" s="20"/>
      <c r="N38" s="26"/>
      <c r="O38" s="18"/>
    </row>
    <row r="39" spans="1:15" s="46" customFormat="1" ht="17.25" customHeight="1">
      <c r="A39" s="41" t="s">
        <v>174</v>
      </c>
      <c r="B39" s="42" t="s">
        <v>175</v>
      </c>
      <c r="C39" s="43" t="s">
        <v>152</v>
      </c>
      <c r="D39" s="43" t="s">
        <v>152</v>
      </c>
      <c r="E39" s="43" t="s">
        <v>152</v>
      </c>
      <c r="F39" s="43" t="s">
        <v>152</v>
      </c>
      <c r="G39" s="43" t="s">
        <v>152</v>
      </c>
      <c r="H39" s="44">
        <f>I39+N39+K39</f>
        <v>21633400</v>
      </c>
      <c r="I39" s="44">
        <f>I45+I64+I74</f>
        <v>20484100</v>
      </c>
      <c r="J39" s="44"/>
      <c r="K39" s="44">
        <f>K74+K78+K80+K89+K96+K82+K99</f>
        <v>839300</v>
      </c>
      <c r="L39" s="44"/>
      <c r="M39" s="44"/>
      <c r="N39" s="44">
        <f>N101+N117</f>
        <v>310000</v>
      </c>
      <c r="O39" s="45"/>
    </row>
    <row r="40" spans="1:15" s="46" customFormat="1" ht="18" customHeight="1">
      <c r="A40" s="21" t="s">
        <v>176</v>
      </c>
      <c r="B40" s="22" t="s">
        <v>177</v>
      </c>
      <c r="C40" s="47" t="s">
        <v>152</v>
      </c>
      <c r="D40" s="47" t="s">
        <v>152</v>
      </c>
      <c r="E40" s="47" t="s">
        <v>152</v>
      </c>
      <c r="F40" s="47" t="s">
        <v>152</v>
      </c>
      <c r="G40" s="47" t="s">
        <v>152</v>
      </c>
      <c r="H40" s="19">
        <f>I40+N40</f>
        <v>16278600</v>
      </c>
      <c r="I40" s="19">
        <f>I41+I43</f>
        <v>16278600</v>
      </c>
      <c r="J40" s="19"/>
      <c r="K40" s="19"/>
      <c r="L40" s="19"/>
      <c r="M40" s="19"/>
      <c r="N40" s="19"/>
      <c r="O40" s="18" t="s">
        <v>152</v>
      </c>
    </row>
    <row r="41" spans="1:15" s="46" customFormat="1" ht="25.5">
      <c r="A41" s="40" t="s">
        <v>178</v>
      </c>
      <c r="B41" s="22" t="s">
        <v>179</v>
      </c>
      <c r="C41" s="47" t="s">
        <v>152</v>
      </c>
      <c r="D41" s="47" t="s">
        <v>152</v>
      </c>
      <c r="E41" s="47" t="s">
        <v>152</v>
      </c>
      <c r="F41" s="47" t="s">
        <v>152</v>
      </c>
      <c r="G41" s="47" t="s">
        <v>152</v>
      </c>
      <c r="H41" s="19">
        <f>I41+N41</f>
        <v>16221500</v>
      </c>
      <c r="I41" s="19">
        <f>I46+I47+I49+I50</f>
        <v>16221500</v>
      </c>
      <c r="J41" s="19"/>
      <c r="K41" s="19"/>
      <c r="L41" s="19"/>
      <c r="M41" s="19"/>
      <c r="N41" s="19"/>
      <c r="O41" s="18" t="s">
        <v>152</v>
      </c>
    </row>
    <row r="42" spans="1:15" s="46" customFormat="1" ht="9.75" customHeight="1" hidden="1">
      <c r="A42" s="21" t="s">
        <v>180</v>
      </c>
      <c r="B42" s="22" t="s">
        <v>181</v>
      </c>
      <c r="C42" s="47" t="s">
        <v>152</v>
      </c>
      <c r="D42" s="47" t="s">
        <v>152</v>
      </c>
      <c r="E42" s="47" t="s">
        <v>152</v>
      </c>
      <c r="F42" s="47" t="s">
        <v>152</v>
      </c>
      <c r="G42" s="47" t="s">
        <v>152</v>
      </c>
      <c r="H42" s="19"/>
      <c r="I42" s="19"/>
      <c r="J42" s="19"/>
      <c r="K42" s="19"/>
      <c r="L42" s="19"/>
      <c r="M42" s="19"/>
      <c r="N42" s="19"/>
      <c r="O42" s="18" t="s">
        <v>152</v>
      </c>
    </row>
    <row r="43" spans="1:15" s="46" customFormat="1" ht="25.5">
      <c r="A43" s="21" t="s">
        <v>182</v>
      </c>
      <c r="B43" s="22" t="s">
        <v>183</v>
      </c>
      <c r="C43" s="47" t="s">
        <v>152</v>
      </c>
      <c r="D43" s="47" t="s">
        <v>152</v>
      </c>
      <c r="E43" s="47" t="s">
        <v>152</v>
      </c>
      <c r="F43" s="47" t="s">
        <v>152</v>
      </c>
      <c r="G43" s="47" t="s">
        <v>152</v>
      </c>
      <c r="H43" s="19">
        <f>I43+N43</f>
        <v>57100</v>
      </c>
      <c r="I43" s="19">
        <f>I70+I71</f>
        <v>57100</v>
      </c>
      <c r="J43" s="19"/>
      <c r="K43" s="19"/>
      <c r="L43" s="19"/>
      <c r="M43" s="19"/>
      <c r="N43" s="19"/>
      <c r="O43" s="18" t="s">
        <v>152</v>
      </c>
    </row>
    <row r="44" spans="1:15" s="46" customFormat="1" ht="13.5" customHeight="1" hidden="1">
      <c r="A44" s="21" t="s">
        <v>184</v>
      </c>
      <c r="B44" s="22" t="s">
        <v>185</v>
      </c>
      <c r="C44" s="47" t="s">
        <v>152</v>
      </c>
      <c r="D44" s="47" t="s">
        <v>152</v>
      </c>
      <c r="E44" s="47" t="s">
        <v>152</v>
      </c>
      <c r="F44" s="47" t="s">
        <v>152</v>
      </c>
      <c r="G44" s="47" t="s">
        <v>152</v>
      </c>
      <c r="H44" s="19">
        <v>0</v>
      </c>
      <c r="I44" s="19">
        <v>0</v>
      </c>
      <c r="J44" s="19"/>
      <c r="K44" s="19"/>
      <c r="L44" s="19"/>
      <c r="M44" s="19"/>
      <c r="N44" s="19"/>
      <c r="O44" s="39"/>
    </row>
    <row r="45" spans="1:15" s="46" customFormat="1" ht="29.25" customHeight="1">
      <c r="A45" s="839" t="s">
        <v>186</v>
      </c>
      <c r="B45" s="840"/>
      <c r="C45" s="48" t="s">
        <v>22</v>
      </c>
      <c r="D45" s="12"/>
      <c r="E45" s="48"/>
      <c r="F45" s="12"/>
      <c r="G45" s="12"/>
      <c r="H45" s="49">
        <f>SUM(H46:H63)</f>
        <v>16953000</v>
      </c>
      <c r="I45" s="49">
        <f>SUM(I46:I63)</f>
        <v>16953000</v>
      </c>
      <c r="J45" s="14"/>
      <c r="K45" s="15" t="s">
        <v>187</v>
      </c>
      <c r="L45" s="15"/>
      <c r="M45" s="15"/>
      <c r="N45" s="15" t="s">
        <v>187</v>
      </c>
      <c r="O45" s="50"/>
    </row>
    <row r="46" spans="1:15" s="46" customFormat="1" ht="17.25" customHeight="1">
      <c r="A46" s="40" t="s">
        <v>4</v>
      </c>
      <c r="B46" s="22"/>
      <c r="C46" s="51" t="s">
        <v>22</v>
      </c>
      <c r="D46" s="29">
        <v>14130030000000000</v>
      </c>
      <c r="E46" s="17" t="s">
        <v>188</v>
      </c>
      <c r="F46" s="17" t="s">
        <v>179</v>
      </c>
      <c r="G46" s="17" t="s">
        <v>189</v>
      </c>
      <c r="H46" s="19">
        <f>I46</f>
        <v>12458900</v>
      </c>
      <c r="I46" s="97">
        <v>12458900</v>
      </c>
      <c r="J46" s="19"/>
      <c r="K46" s="26" t="s">
        <v>152</v>
      </c>
      <c r="L46" s="26" t="s">
        <v>152</v>
      </c>
      <c r="M46" s="26" t="s">
        <v>152</v>
      </c>
      <c r="N46" s="26" t="s">
        <v>152</v>
      </c>
      <c r="O46" s="17" t="s">
        <v>152</v>
      </c>
    </row>
    <row r="47" spans="1:15" s="46" customFormat="1" ht="15.75" customHeight="1" hidden="1">
      <c r="A47" s="40" t="s">
        <v>5</v>
      </c>
      <c r="B47" s="22"/>
      <c r="C47" s="51" t="s">
        <v>22</v>
      </c>
      <c r="D47" s="22" t="s">
        <v>157</v>
      </c>
      <c r="E47" s="17" t="s">
        <v>188</v>
      </c>
      <c r="F47" s="17" t="s">
        <v>190</v>
      </c>
      <c r="G47" s="17" t="s">
        <v>191</v>
      </c>
      <c r="H47" s="19">
        <f>I47</f>
        <v>0</v>
      </c>
      <c r="I47" s="19"/>
      <c r="J47" s="19"/>
      <c r="K47" s="26" t="s">
        <v>152</v>
      </c>
      <c r="L47" s="26" t="s">
        <v>152</v>
      </c>
      <c r="M47" s="26" t="s">
        <v>152</v>
      </c>
      <c r="N47" s="26" t="s">
        <v>152</v>
      </c>
      <c r="O47" s="17"/>
    </row>
    <row r="48" spans="1:15" s="46" customFormat="1" ht="12.75" hidden="1">
      <c r="A48" s="40" t="s">
        <v>5</v>
      </c>
      <c r="B48" s="22"/>
      <c r="C48" s="22"/>
      <c r="D48" s="30"/>
      <c r="E48" s="22"/>
      <c r="F48" s="22" t="s">
        <v>190</v>
      </c>
      <c r="G48" s="22" t="s">
        <v>191</v>
      </c>
      <c r="H48" s="19">
        <f aca="true" t="shared" si="1" ref="H48:H63">I48</f>
        <v>0</v>
      </c>
      <c r="I48" s="19"/>
      <c r="J48" s="19"/>
      <c r="K48" s="26" t="s">
        <v>152</v>
      </c>
      <c r="L48" s="26" t="s">
        <v>152</v>
      </c>
      <c r="M48" s="26" t="s">
        <v>152</v>
      </c>
      <c r="N48" s="26" t="s">
        <v>152</v>
      </c>
      <c r="O48" s="17" t="s">
        <v>152</v>
      </c>
    </row>
    <row r="49" spans="1:15" s="46" customFormat="1" ht="16.5" customHeight="1">
      <c r="A49" s="32" t="s">
        <v>6</v>
      </c>
      <c r="B49" s="22"/>
      <c r="C49" s="51" t="s">
        <v>22</v>
      </c>
      <c r="D49" s="29">
        <v>14130030000000000</v>
      </c>
      <c r="E49" s="17" t="s">
        <v>188</v>
      </c>
      <c r="F49" s="17" t="s">
        <v>192</v>
      </c>
      <c r="G49" s="17" t="s">
        <v>193</v>
      </c>
      <c r="H49" s="19">
        <f t="shared" si="1"/>
        <v>3762600</v>
      </c>
      <c r="I49" s="97">
        <v>3762600</v>
      </c>
      <c r="J49" s="19"/>
      <c r="K49" s="26" t="s">
        <v>152</v>
      </c>
      <c r="L49" s="26" t="s">
        <v>152</v>
      </c>
      <c r="M49" s="26" t="s">
        <v>152</v>
      </c>
      <c r="N49" s="26" t="s">
        <v>152</v>
      </c>
      <c r="O49" s="17" t="s">
        <v>152</v>
      </c>
    </row>
    <row r="50" spans="1:15" s="46" customFormat="1" ht="12.75" hidden="1">
      <c r="A50" s="89"/>
      <c r="B50" s="25"/>
      <c r="C50" s="52"/>
      <c r="D50" s="53">
        <v>14130030000000000</v>
      </c>
      <c r="E50" s="52"/>
      <c r="F50" s="54"/>
      <c r="G50" s="54"/>
      <c r="H50" s="19">
        <f t="shared" si="1"/>
        <v>0</v>
      </c>
      <c r="I50" s="19"/>
      <c r="J50" s="19"/>
      <c r="K50" s="26" t="s">
        <v>152</v>
      </c>
      <c r="L50" s="26" t="s">
        <v>152</v>
      </c>
      <c r="M50" s="26" t="s">
        <v>152</v>
      </c>
      <c r="N50" s="26" t="s">
        <v>152</v>
      </c>
      <c r="O50" s="17"/>
    </row>
    <row r="51" spans="1:15" s="46" customFormat="1" ht="13.5" customHeight="1">
      <c r="A51" s="846" t="s">
        <v>7</v>
      </c>
      <c r="B51" s="22"/>
      <c r="C51" s="870" t="s">
        <v>22</v>
      </c>
      <c r="D51" s="22" t="s">
        <v>157</v>
      </c>
      <c r="E51" s="22" t="s">
        <v>188</v>
      </c>
      <c r="F51" s="841" t="s">
        <v>194</v>
      </c>
      <c r="G51" s="22" t="s">
        <v>195</v>
      </c>
      <c r="H51" s="19">
        <f t="shared" si="1"/>
        <v>30200</v>
      </c>
      <c r="I51" s="97">
        <v>30200</v>
      </c>
      <c r="J51" s="19"/>
      <c r="K51" s="26" t="s">
        <v>152</v>
      </c>
      <c r="L51" s="26" t="s">
        <v>152</v>
      </c>
      <c r="M51" s="26" t="s">
        <v>152</v>
      </c>
      <c r="N51" s="26" t="s">
        <v>152</v>
      </c>
      <c r="O51" s="17" t="s">
        <v>152</v>
      </c>
    </row>
    <row r="52" spans="1:15" s="46" customFormat="1" ht="12.75" customHeight="1" hidden="1">
      <c r="A52" s="866"/>
      <c r="B52" s="22"/>
      <c r="C52" s="871"/>
      <c r="D52" s="30"/>
      <c r="E52" s="22"/>
      <c r="F52" s="858"/>
      <c r="G52" s="22" t="s">
        <v>195</v>
      </c>
      <c r="H52" s="19">
        <f t="shared" si="1"/>
        <v>0</v>
      </c>
      <c r="I52" s="19"/>
      <c r="J52" s="19"/>
      <c r="K52" s="26" t="s">
        <v>152</v>
      </c>
      <c r="L52" s="26" t="s">
        <v>152</v>
      </c>
      <c r="M52" s="26" t="s">
        <v>152</v>
      </c>
      <c r="N52" s="26" t="s">
        <v>152</v>
      </c>
      <c r="O52" s="17" t="s">
        <v>152</v>
      </c>
    </row>
    <row r="53" spans="1:15" s="46" customFormat="1" ht="12.75" customHeight="1" hidden="1">
      <c r="A53" s="866"/>
      <c r="B53" s="22"/>
      <c r="C53" s="871"/>
      <c r="D53" s="30"/>
      <c r="E53" s="22"/>
      <c r="F53" s="858"/>
      <c r="G53" s="22"/>
      <c r="H53" s="19">
        <f t="shared" si="1"/>
        <v>0</v>
      </c>
      <c r="I53" s="19"/>
      <c r="J53" s="19"/>
      <c r="K53" s="26" t="s">
        <v>152</v>
      </c>
      <c r="L53" s="26" t="s">
        <v>152</v>
      </c>
      <c r="M53" s="26" t="s">
        <v>152</v>
      </c>
      <c r="N53" s="26" t="s">
        <v>152</v>
      </c>
      <c r="O53" s="17" t="s">
        <v>152</v>
      </c>
    </row>
    <row r="54" spans="1:15" s="46" customFormat="1" ht="12.75" customHeight="1" hidden="1">
      <c r="A54" s="866"/>
      <c r="B54" s="22"/>
      <c r="C54" s="871"/>
      <c r="D54" s="30"/>
      <c r="E54" s="22"/>
      <c r="F54" s="858"/>
      <c r="G54" s="22"/>
      <c r="H54" s="19">
        <f t="shared" si="1"/>
        <v>0</v>
      </c>
      <c r="I54" s="19"/>
      <c r="J54" s="19"/>
      <c r="K54" s="26" t="s">
        <v>152</v>
      </c>
      <c r="L54" s="26" t="s">
        <v>152</v>
      </c>
      <c r="M54" s="26" t="s">
        <v>152</v>
      </c>
      <c r="N54" s="26" t="s">
        <v>152</v>
      </c>
      <c r="O54" s="17" t="s">
        <v>152</v>
      </c>
    </row>
    <row r="55" spans="1:15" s="46" customFormat="1" ht="12.75" customHeight="1" hidden="1">
      <c r="A55" s="866"/>
      <c r="B55" s="22"/>
      <c r="C55" s="871"/>
      <c r="D55" s="30"/>
      <c r="E55" s="22"/>
      <c r="F55" s="858"/>
      <c r="G55" s="22"/>
      <c r="H55" s="19">
        <f t="shared" si="1"/>
        <v>0</v>
      </c>
      <c r="I55" s="19"/>
      <c r="J55" s="19"/>
      <c r="K55" s="26" t="s">
        <v>152</v>
      </c>
      <c r="L55" s="26" t="s">
        <v>152</v>
      </c>
      <c r="M55" s="26" t="s">
        <v>152</v>
      </c>
      <c r="N55" s="26" t="s">
        <v>152</v>
      </c>
      <c r="O55" s="17" t="s">
        <v>152</v>
      </c>
    </row>
    <row r="56" spans="1:15" s="46" customFormat="1" ht="12.75" customHeight="1">
      <c r="A56" s="847"/>
      <c r="B56" s="22"/>
      <c r="C56" s="872"/>
      <c r="D56" s="29">
        <v>14130030000000000</v>
      </c>
      <c r="E56" s="22" t="s">
        <v>188</v>
      </c>
      <c r="F56" s="842"/>
      <c r="G56" s="22" t="s">
        <v>195</v>
      </c>
      <c r="H56" s="19">
        <f t="shared" si="1"/>
        <v>19300</v>
      </c>
      <c r="I56" s="97">
        <v>19300</v>
      </c>
      <c r="J56" s="19"/>
      <c r="K56" s="26" t="s">
        <v>152</v>
      </c>
      <c r="L56" s="26"/>
      <c r="M56" s="26"/>
      <c r="N56" s="26" t="s">
        <v>152</v>
      </c>
      <c r="O56" s="17"/>
    </row>
    <row r="57" spans="1:15" s="46" customFormat="1" ht="12.75" customHeight="1">
      <c r="A57" s="31" t="s">
        <v>8</v>
      </c>
      <c r="B57" s="22"/>
      <c r="C57" s="51" t="s">
        <v>22</v>
      </c>
      <c r="D57" s="22" t="s">
        <v>157</v>
      </c>
      <c r="E57" s="23" t="s">
        <v>188</v>
      </c>
      <c r="F57" s="24" t="s">
        <v>209</v>
      </c>
      <c r="G57" s="23" t="s">
        <v>195</v>
      </c>
      <c r="H57" s="19">
        <f t="shared" si="1"/>
        <v>120000</v>
      </c>
      <c r="I57" s="19">
        <v>120000</v>
      </c>
      <c r="J57" s="19"/>
      <c r="K57" s="26" t="s">
        <v>152</v>
      </c>
      <c r="L57" s="26"/>
      <c r="M57" s="26"/>
      <c r="N57" s="26" t="s">
        <v>152</v>
      </c>
      <c r="O57" s="17"/>
    </row>
    <row r="58" spans="1:15" s="46" customFormat="1" ht="12.75">
      <c r="A58" s="855" t="s">
        <v>12</v>
      </c>
      <c r="B58" s="22"/>
      <c r="C58" s="841" t="s">
        <v>22</v>
      </c>
      <c r="D58" s="22" t="s">
        <v>157</v>
      </c>
      <c r="E58" s="841" t="s">
        <v>188</v>
      </c>
      <c r="F58" s="841" t="s">
        <v>196</v>
      </c>
      <c r="G58" s="841" t="s">
        <v>195</v>
      </c>
      <c r="H58" s="19">
        <f t="shared" si="1"/>
        <v>165800</v>
      </c>
      <c r="I58" s="19">
        <v>165800</v>
      </c>
      <c r="J58" s="19"/>
      <c r="K58" s="26" t="s">
        <v>152</v>
      </c>
      <c r="L58" s="26" t="s">
        <v>152</v>
      </c>
      <c r="M58" s="26" t="s">
        <v>152</v>
      </c>
      <c r="N58" s="26" t="s">
        <v>152</v>
      </c>
      <c r="O58" s="17" t="s">
        <v>152</v>
      </c>
    </row>
    <row r="59" spans="1:15" s="46" customFormat="1" ht="12.75">
      <c r="A59" s="856"/>
      <c r="B59" s="22"/>
      <c r="C59" s="842"/>
      <c r="D59" s="29">
        <v>14130030000000000</v>
      </c>
      <c r="E59" s="842"/>
      <c r="F59" s="842"/>
      <c r="G59" s="842"/>
      <c r="H59" s="19">
        <f t="shared" si="1"/>
        <v>20000</v>
      </c>
      <c r="I59" s="97">
        <v>20000</v>
      </c>
      <c r="J59" s="19"/>
      <c r="K59" s="26" t="s">
        <v>152</v>
      </c>
      <c r="L59" s="26" t="s">
        <v>152</v>
      </c>
      <c r="M59" s="26" t="s">
        <v>152</v>
      </c>
      <c r="N59" s="26" t="s">
        <v>152</v>
      </c>
      <c r="O59" s="17"/>
    </row>
    <row r="60" spans="1:15" s="46" customFormat="1" ht="12.75" hidden="1">
      <c r="A60" s="40" t="s">
        <v>13</v>
      </c>
      <c r="B60" s="22"/>
      <c r="C60" s="22"/>
      <c r="D60" s="30"/>
      <c r="E60" s="22"/>
      <c r="F60" s="22" t="s">
        <v>197</v>
      </c>
      <c r="G60" s="22" t="s">
        <v>195</v>
      </c>
      <c r="H60" s="19">
        <f t="shared" si="1"/>
        <v>0</v>
      </c>
      <c r="I60" s="19"/>
      <c r="J60" s="19"/>
      <c r="K60" s="26" t="s">
        <v>152</v>
      </c>
      <c r="L60" s="26" t="s">
        <v>152</v>
      </c>
      <c r="M60" s="26" t="s">
        <v>152</v>
      </c>
      <c r="N60" s="26" t="s">
        <v>152</v>
      </c>
      <c r="O60" s="17" t="s">
        <v>152</v>
      </c>
    </row>
    <row r="61" spans="1:15" s="46" customFormat="1" ht="15" customHeight="1">
      <c r="A61" s="40" t="s">
        <v>14</v>
      </c>
      <c r="B61" s="22"/>
      <c r="C61" s="22" t="s">
        <v>22</v>
      </c>
      <c r="D61" s="29">
        <v>14130030000000000</v>
      </c>
      <c r="E61" s="22" t="s">
        <v>188</v>
      </c>
      <c r="F61" s="22" t="s">
        <v>198</v>
      </c>
      <c r="G61" s="22" t="s">
        <v>195</v>
      </c>
      <c r="H61" s="19">
        <f t="shared" si="1"/>
        <v>311800</v>
      </c>
      <c r="I61" s="97">
        <v>311800</v>
      </c>
      <c r="J61" s="19"/>
      <c r="K61" s="26" t="s">
        <v>152</v>
      </c>
      <c r="L61" s="26" t="s">
        <v>152</v>
      </c>
      <c r="M61" s="26" t="s">
        <v>152</v>
      </c>
      <c r="N61" s="26" t="s">
        <v>152</v>
      </c>
      <c r="O61" s="17" t="s">
        <v>152</v>
      </c>
    </row>
    <row r="62" spans="1:15" s="46" customFormat="1" ht="15" customHeight="1">
      <c r="A62" s="846" t="s">
        <v>15</v>
      </c>
      <c r="B62" s="22"/>
      <c r="C62" s="841" t="s">
        <v>22</v>
      </c>
      <c r="D62" s="22" t="s">
        <v>157</v>
      </c>
      <c r="E62" s="841" t="s">
        <v>188</v>
      </c>
      <c r="F62" s="841" t="s">
        <v>199</v>
      </c>
      <c r="G62" s="841" t="s">
        <v>195</v>
      </c>
      <c r="H62" s="19">
        <f t="shared" si="1"/>
        <v>14400</v>
      </c>
      <c r="I62" s="19">
        <v>14400</v>
      </c>
      <c r="J62" s="19"/>
      <c r="K62" s="26" t="s">
        <v>152</v>
      </c>
      <c r="L62" s="26" t="s">
        <v>152</v>
      </c>
      <c r="M62" s="26" t="s">
        <v>152</v>
      </c>
      <c r="N62" s="26" t="s">
        <v>152</v>
      </c>
      <c r="O62" s="17"/>
    </row>
    <row r="63" spans="1:15" s="46" customFormat="1" ht="15.75" customHeight="1">
      <c r="A63" s="847"/>
      <c r="B63" s="22"/>
      <c r="C63" s="842"/>
      <c r="D63" s="29">
        <v>14130030000000000</v>
      </c>
      <c r="E63" s="842"/>
      <c r="F63" s="842"/>
      <c r="G63" s="842"/>
      <c r="H63" s="19">
        <f t="shared" si="1"/>
        <v>50000</v>
      </c>
      <c r="I63" s="97">
        <v>50000</v>
      </c>
      <c r="J63" s="19"/>
      <c r="K63" s="26" t="s">
        <v>152</v>
      </c>
      <c r="L63" s="26" t="s">
        <v>152</v>
      </c>
      <c r="M63" s="26" t="s">
        <v>152</v>
      </c>
      <c r="N63" s="26" t="s">
        <v>152</v>
      </c>
      <c r="O63" s="17" t="s">
        <v>152</v>
      </c>
    </row>
    <row r="64" spans="1:15" s="46" customFormat="1" ht="27.75" customHeight="1">
      <c r="A64" s="839" t="s">
        <v>200</v>
      </c>
      <c r="B64" s="840"/>
      <c r="C64" s="48" t="s">
        <v>24</v>
      </c>
      <c r="D64" s="12"/>
      <c r="E64" s="48"/>
      <c r="F64" s="12"/>
      <c r="G64" s="12"/>
      <c r="H64" s="14">
        <f>I64</f>
        <v>3531100</v>
      </c>
      <c r="I64" s="49">
        <f>I65+I66+I67+I68+I69+I70+I71+I73</f>
        <v>3531100</v>
      </c>
      <c r="J64" s="14"/>
      <c r="K64" s="15" t="s">
        <v>187</v>
      </c>
      <c r="L64" s="15"/>
      <c r="M64" s="15"/>
      <c r="N64" s="15" t="s">
        <v>187</v>
      </c>
      <c r="O64" s="50"/>
    </row>
    <row r="65" spans="1:15" s="46" customFormat="1" ht="15" customHeight="1">
      <c r="A65" s="40" t="s">
        <v>9</v>
      </c>
      <c r="B65" s="22"/>
      <c r="C65" s="22" t="s">
        <v>24</v>
      </c>
      <c r="D65" s="22" t="s">
        <v>157</v>
      </c>
      <c r="E65" s="22" t="s">
        <v>188</v>
      </c>
      <c r="F65" s="22" t="s">
        <v>201</v>
      </c>
      <c r="G65" s="22" t="s">
        <v>195</v>
      </c>
      <c r="H65" s="19">
        <f>I65</f>
        <v>786300</v>
      </c>
      <c r="I65" s="19">
        <v>786300</v>
      </c>
      <c r="J65" s="19"/>
      <c r="K65" s="26" t="s">
        <v>152</v>
      </c>
      <c r="L65" s="26" t="s">
        <v>152</v>
      </c>
      <c r="M65" s="26" t="s">
        <v>152</v>
      </c>
      <c r="N65" s="26" t="s">
        <v>152</v>
      </c>
      <c r="O65" s="17" t="s">
        <v>152</v>
      </c>
    </row>
    <row r="66" spans="1:15" s="46" customFormat="1" ht="11.25" customHeight="1">
      <c r="A66" s="846" t="s">
        <v>11</v>
      </c>
      <c r="B66" s="22"/>
      <c r="C66" s="841" t="s">
        <v>24</v>
      </c>
      <c r="D66" s="22" t="s">
        <v>157</v>
      </c>
      <c r="E66" s="841" t="s">
        <v>188</v>
      </c>
      <c r="F66" s="841" t="s">
        <v>202</v>
      </c>
      <c r="G66" s="841" t="s">
        <v>195</v>
      </c>
      <c r="H66" s="19">
        <f aca="true" t="shared" si="2" ref="H66:H73">I66</f>
        <v>157500</v>
      </c>
      <c r="I66" s="19">
        <v>157500</v>
      </c>
      <c r="J66" s="19"/>
      <c r="K66" s="26" t="s">
        <v>152</v>
      </c>
      <c r="L66" s="26" t="s">
        <v>152</v>
      </c>
      <c r="M66" s="26" t="s">
        <v>152</v>
      </c>
      <c r="N66" s="26" t="s">
        <v>152</v>
      </c>
      <c r="O66" s="17" t="s">
        <v>152</v>
      </c>
    </row>
    <row r="67" spans="1:15" s="46" customFormat="1" ht="17.25" customHeight="1">
      <c r="A67" s="847"/>
      <c r="B67" s="22"/>
      <c r="C67" s="842"/>
      <c r="D67" s="29">
        <v>14130030000000000</v>
      </c>
      <c r="E67" s="842"/>
      <c r="F67" s="842"/>
      <c r="G67" s="842"/>
      <c r="H67" s="19">
        <f t="shared" si="2"/>
        <v>1900000</v>
      </c>
      <c r="I67" s="19">
        <v>1900000</v>
      </c>
      <c r="J67" s="19"/>
      <c r="K67" s="26" t="s">
        <v>152</v>
      </c>
      <c r="L67" s="26"/>
      <c r="M67" s="26"/>
      <c r="N67" s="26" t="s">
        <v>152</v>
      </c>
      <c r="O67" s="17"/>
    </row>
    <row r="68" spans="1:15" s="46" customFormat="1" ht="12.75">
      <c r="A68" s="846" t="s">
        <v>12</v>
      </c>
      <c r="B68" s="22"/>
      <c r="C68" s="841" t="s">
        <v>24</v>
      </c>
      <c r="D68" s="22" t="s">
        <v>157</v>
      </c>
      <c r="E68" s="841" t="s">
        <v>188</v>
      </c>
      <c r="F68" s="841" t="s">
        <v>196</v>
      </c>
      <c r="G68" s="841" t="s">
        <v>195</v>
      </c>
      <c r="H68" s="19">
        <f t="shared" si="2"/>
        <v>94000</v>
      </c>
      <c r="I68" s="19">
        <v>94000</v>
      </c>
      <c r="J68" s="19"/>
      <c r="K68" s="26" t="s">
        <v>152</v>
      </c>
      <c r="L68" s="26" t="s">
        <v>152</v>
      </c>
      <c r="M68" s="26" t="s">
        <v>152</v>
      </c>
      <c r="N68" s="26" t="s">
        <v>152</v>
      </c>
      <c r="O68" s="17" t="s">
        <v>152</v>
      </c>
    </row>
    <row r="69" spans="1:15" s="46" customFormat="1" ht="12.75">
      <c r="A69" s="847"/>
      <c r="B69" s="22"/>
      <c r="C69" s="842"/>
      <c r="D69" s="29">
        <v>14130030000000000</v>
      </c>
      <c r="E69" s="842"/>
      <c r="F69" s="842"/>
      <c r="G69" s="842"/>
      <c r="H69" s="19">
        <f t="shared" si="2"/>
        <v>496200</v>
      </c>
      <c r="I69" s="19">
        <v>496200</v>
      </c>
      <c r="J69" s="19"/>
      <c r="K69" s="26" t="s">
        <v>152</v>
      </c>
      <c r="L69" s="26"/>
      <c r="M69" s="26"/>
      <c r="N69" s="26" t="s">
        <v>152</v>
      </c>
      <c r="O69" s="17"/>
    </row>
    <row r="70" spans="1:15" s="46" customFormat="1" ht="12.75">
      <c r="A70" s="40" t="s">
        <v>13</v>
      </c>
      <c r="B70" s="22"/>
      <c r="C70" s="22" t="s">
        <v>24</v>
      </c>
      <c r="D70" s="22" t="s">
        <v>157</v>
      </c>
      <c r="E70" s="22" t="s">
        <v>188</v>
      </c>
      <c r="F70" s="22" t="s">
        <v>197</v>
      </c>
      <c r="G70" s="22" t="s">
        <v>203</v>
      </c>
      <c r="H70" s="19">
        <f t="shared" si="2"/>
        <v>55400</v>
      </c>
      <c r="I70" s="19">
        <v>55400</v>
      </c>
      <c r="J70" s="19"/>
      <c r="K70" s="26" t="s">
        <v>152</v>
      </c>
      <c r="L70" s="26" t="s">
        <v>152</v>
      </c>
      <c r="M70" s="26" t="s">
        <v>152</v>
      </c>
      <c r="N70" s="26" t="s">
        <v>152</v>
      </c>
      <c r="O70" s="17" t="s">
        <v>152</v>
      </c>
    </row>
    <row r="71" spans="1:15" s="46" customFormat="1" ht="12.75">
      <c r="A71" s="40" t="s">
        <v>13</v>
      </c>
      <c r="B71" s="22"/>
      <c r="C71" s="22" t="s">
        <v>24</v>
      </c>
      <c r="D71" s="22" t="s">
        <v>157</v>
      </c>
      <c r="E71" s="22" t="s">
        <v>188</v>
      </c>
      <c r="F71" s="22" t="s">
        <v>197</v>
      </c>
      <c r="G71" s="22" t="s">
        <v>204</v>
      </c>
      <c r="H71" s="19">
        <f t="shared" si="2"/>
        <v>1700</v>
      </c>
      <c r="I71" s="97">
        <v>1700</v>
      </c>
      <c r="J71" s="19"/>
      <c r="K71" s="26" t="s">
        <v>152</v>
      </c>
      <c r="L71" s="26" t="s">
        <v>152</v>
      </c>
      <c r="M71" s="26" t="s">
        <v>152</v>
      </c>
      <c r="N71" s="26" t="s">
        <v>152</v>
      </c>
      <c r="O71" s="17" t="s">
        <v>152</v>
      </c>
    </row>
    <row r="72" spans="1:15" s="46" customFormat="1" ht="12.75" hidden="1">
      <c r="A72" s="40" t="s">
        <v>14</v>
      </c>
      <c r="B72" s="22"/>
      <c r="C72" s="22" t="s">
        <v>24</v>
      </c>
      <c r="D72" s="22" t="s">
        <v>157</v>
      </c>
      <c r="E72" s="22" t="s">
        <v>205</v>
      </c>
      <c r="F72" s="22" t="s">
        <v>198</v>
      </c>
      <c r="G72" s="22" t="s">
        <v>195</v>
      </c>
      <c r="H72" s="19">
        <f t="shared" si="2"/>
        <v>0</v>
      </c>
      <c r="I72" s="19"/>
      <c r="J72" s="19"/>
      <c r="K72" s="26" t="s">
        <v>152</v>
      </c>
      <c r="L72" s="26" t="s">
        <v>152</v>
      </c>
      <c r="M72" s="26" t="s">
        <v>152</v>
      </c>
      <c r="N72" s="26" t="s">
        <v>152</v>
      </c>
      <c r="O72" s="17" t="s">
        <v>152</v>
      </c>
    </row>
    <row r="73" spans="1:15" s="46" customFormat="1" ht="18.75" customHeight="1">
      <c r="A73" s="40" t="s">
        <v>15</v>
      </c>
      <c r="B73" s="22"/>
      <c r="C73" s="22" t="s">
        <v>24</v>
      </c>
      <c r="D73" s="22" t="s">
        <v>157</v>
      </c>
      <c r="E73" s="22" t="s">
        <v>188</v>
      </c>
      <c r="F73" s="22" t="s">
        <v>199</v>
      </c>
      <c r="G73" s="22" t="s">
        <v>195</v>
      </c>
      <c r="H73" s="19">
        <f t="shared" si="2"/>
        <v>40000</v>
      </c>
      <c r="I73" s="19">
        <v>40000</v>
      </c>
      <c r="J73" s="19"/>
      <c r="K73" s="26" t="s">
        <v>152</v>
      </c>
      <c r="L73" s="26" t="s">
        <v>152</v>
      </c>
      <c r="M73" s="26" t="s">
        <v>152</v>
      </c>
      <c r="N73" s="26" t="s">
        <v>152</v>
      </c>
      <c r="O73" s="17" t="s">
        <v>152</v>
      </c>
    </row>
    <row r="74" spans="1:15" s="46" customFormat="1" ht="13.5">
      <c r="A74" s="839" t="s">
        <v>206</v>
      </c>
      <c r="B74" s="840"/>
      <c r="C74" s="48" t="s">
        <v>25</v>
      </c>
      <c r="D74" s="12"/>
      <c r="E74" s="48"/>
      <c r="F74" s="12"/>
      <c r="G74" s="12"/>
      <c r="H74" s="14">
        <f>K74</f>
        <v>839300</v>
      </c>
      <c r="I74" s="15"/>
      <c r="J74" s="14"/>
      <c r="K74" s="15">
        <f>K77</f>
        <v>839300</v>
      </c>
      <c r="L74" s="14"/>
      <c r="M74" s="14"/>
      <c r="N74" s="15" t="s">
        <v>187</v>
      </c>
      <c r="O74" s="50"/>
    </row>
    <row r="75" spans="1:15" s="46" customFormat="1" ht="12.75" hidden="1">
      <c r="A75" s="40" t="s">
        <v>4</v>
      </c>
      <c r="B75" s="22"/>
      <c r="C75" s="22"/>
      <c r="D75" s="22"/>
      <c r="E75" s="22"/>
      <c r="F75" s="22" t="s">
        <v>179</v>
      </c>
      <c r="G75" s="22" t="s">
        <v>189</v>
      </c>
      <c r="H75" s="19">
        <f>I75</f>
        <v>0</v>
      </c>
      <c r="I75" s="19"/>
      <c r="J75" s="19"/>
      <c r="K75" s="26" t="s">
        <v>152</v>
      </c>
      <c r="L75" s="26" t="s">
        <v>152</v>
      </c>
      <c r="M75" s="26" t="s">
        <v>152</v>
      </c>
      <c r="N75" s="26" t="s">
        <v>152</v>
      </c>
      <c r="O75" s="17" t="s">
        <v>152</v>
      </c>
    </row>
    <row r="76" spans="1:15" s="46" customFormat="1" ht="12.75" hidden="1">
      <c r="A76" s="40" t="s">
        <v>5</v>
      </c>
      <c r="B76" s="22"/>
      <c r="C76" s="22"/>
      <c r="D76" s="22"/>
      <c r="E76" s="22"/>
      <c r="F76" s="22"/>
      <c r="G76" s="22"/>
      <c r="H76" s="19">
        <f>I76</f>
        <v>0</v>
      </c>
      <c r="I76" s="19"/>
      <c r="J76" s="19"/>
      <c r="K76" s="26" t="s">
        <v>152</v>
      </c>
      <c r="L76" s="26" t="s">
        <v>152</v>
      </c>
      <c r="M76" s="26" t="s">
        <v>152</v>
      </c>
      <c r="N76" s="26" t="s">
        <v>152</v>
      </c>
      <c r="O76" s="17" t="s">
        <v>152</v>
      </c>
    </row>
    <row r="77" spans="1:15" s="46" customFormat="1" ht="16.5" customHeight="1">
      <c r="A77" s="40" t="s">
        <v>12</v>
      </c>
      <c r="B77" s="22"/>
      <c r="C77" s="72" t="s">
        <v>25</v>
      </c>
      <c r="D77" s="22" t="s">
        <v>169</v>
      </c>
      <c r="E77" s="22" t="s">
        <v>207</v>
      </c>
      <c r="F77" s="22" t="s">
        <v>196</v>
      </c>
      <c r="G77" s="22" t="s">
        <v>195</v>
      </c>
      <c r="H77" s="19">
        <f>K77</f>
        <v>839300</v>
      </c>
      <c r="I77" s="26" t="s">
        <v>152</v>
      </c>
      <c r="J77" s="19"/>
      <c r="K77" s="26">
        <v>839300</v>
      </c>
      <c r="L77" s="26" t="s">
        <v>152</v>
      </c>
      <c r="M77" s="26" t="s">
        <v>152</v>
      </c>
      <c r="N77" s="26" t="s">
        <v>152</v>
      </c>
      <c r="O77" s="17" t="s">
        <v>152</v>
      </c>
    </row>
    <row r="78" spans="1:15" s="46" customFormat="1" ht="18.75" customHeight="1" hidden="1">
      <c r="A78" s="844" t="s">
        <v>208</v>
      </c>
      <c r="B78" s="845"/>
      <c r="C78" s="48" t="s">
        <v>26</v>
      </c>
      <c r="D78" s="12"/>
      <c r="E78" s="12"/>
      <c r="F78" s="12"/>
      <c r="G78" s="12"/>
      <c r="H78" s="14">
        <f>K78</f>
        <v>0</v>
      </c>
      <c r="I78" s="55"/>
      <c r="J78" s="14"/>
      <c r="K78" s="55">
        <f>K79</f>
        <v>0</v>
      </c>
      <c r="L78" s="55"/>
      <c r="M78" s="55"/>
      <c r="N78" s="55"/>
      <c r="O78" s="17"/>
    </row>
    <row r="79" spans="1:15" s="46" customFormat="1" ht="15" customHeight="1" hidden="1">
      <c r="A79" s="40" t="s">
        <v>12</v>
      </c>
      <c r="B79" s="71"/>
      <c r="C79" s="72" t="s">
        <v>26</v>
      </c>
      <c r="D79" s="22" t="s">
        <v>157</v>
      </c>
      <c r="E79" s="22" t="s">
        <v>188</v>
      </c>
      <c r="F79" s="22" t="s">
        <v>196</v>
      </c>
      <c r="G79" s="22" t="s">
        <v>195</v>
      </c>
      <c r="H79" s="19">
        <f>K79</f>
        <v>0</v>
      </c>
      <c r="I79" s="26" t="s">
        <v>152</v>
      </c>
      <c r="J79" s="19"/>
      <c r="K79" s="26"/>
      <c r="L79" s="26"/>
      <c r="M79" s="26"/>
      <c r="N79" s="26" t="s">
        <v>152</v>
      </c>
      <c r="O79" s="17"/>
    </row>
    <row r="80" spans="1:15" s="46" customFormat="1" ht="18.75" customHeight="1" hidden="1">
      <c r="A80" s="69" t="s">
        <v>239</v>
      </c>
      <c r="B80" s="68"/>
      <c r="C80" s="48" t="s">
        <v>59</v>
      </c>
      <c r="D80" s="12"/>
      <c r="E80" s="12"/>
      <c r="F80" s="12"/>
      <c r="G80" s="12"/>
      <c r="H80" s="14">
        <f>K80</f>
        <v>0</v>
      </c>
      <c r="I80" s="55"/>
      <c r="J80" s="14"/>
      <c r="K80" s="55">
        <f>K81</f>
        <v>0</v>
      </c>
      <c r="L80" s="55"/>
      <c r="M80" s="55"/>
      <c r="N80" s="55"/>
      <c r="O80" s="17"/>
    </row>
    <row r="81" spans="1:15" s="46" customFormat="1" ht="18" customHeight="1" hidden="1">
      <c r="A81" s="40" t="s">
        <v>12</v>
      </c>
      <c r="B81" s="71"/>
      <c r="C81" s="72" t="s">
        <v>59</v>
      </c>
      <c r="D81" s="22" t="s">
        <v>157</v>
      </c>
      <c r="E81" s="22" t="s">
        <v>240</v>
      </c>
      <c r="F81" s="22" t="s">
        <v>196</v>
      </c>
      <c r="G81" s="22" t="s">
        <v>195</v>
      </c>
      <c r="H81" s="19">
        <f>K81</f>
        <v>0</v>
      </c>
      <c r="I81" s="26" t="s">
        <v>152</v>
      </c>
      <c r="J81" s="19"/>
      <c r="K81" s="26"/>
      <c r="L81" s="26"/>
      <c r="M81" s="26"/>
      <c r="N81" s="26" t="s">
        <v>152</v>
      </c>
      <c r="O81" s="17"/>
    </row>
    <row r="82" spans="1:15" s="46" customFormat="1" ht="33.75" customHeight="1" hidden="1">
      <c r="A82" s="853" t="s">
        <v>293</v>
      </c>
      <c r="B82" s="854"/>
      <c r="C82" s="48" t="s">
        <v>87</v>
      </c>
      <c r="D82" s="74"/>
      <c r="E82" s="74"/>
      <c r="F82" s="74"/>
      <c r="G82" s="74"/>
      <c r="H82" s="75"/>
      <c r="I82" s="76"/>
      <c r="J82" s="75"/>
      <c r="K82" s="76">
        <f>K83+K84+K85+K86+K87+K88</f>
        <v>0</v>
      </c>
      <c r="L82" s="76"/>
      <c r="M82" s="76"/>
      <c r="N82" s="76"/>
      <c r="O82" s="17"/>
    </row>
    <row r="83" spans="1:15" s="46" customFormat="1" ht="15" customHeight="1" hidden="1">
      <c r="A83" s="80" t="s">
        <v>251</v>
      </c>
      <c r="B83" s="71"/>
      <c r="C83" s="72" t="s">
        <v>87</v>
      </c>
      <c r="D83" s="17" t="s">
        <v>242</v>
      </c>
      <c r="E83" s="22" t="s">
        <v>250</v>
      </c>
      <c r="F83" s="22" t="s">
        <v>194</v>
      </c>
      <c r="G83" s="22" t="s">
        <v>195</v>
      </c>
      <c r="H83" s="19"/>
      <c r="I83" s="26"/>
      <c r="J83" s="19"/>
      <c r="K83" s="26"/>
      <c r="L83" s="26"/>
      <c r="M83" s="26"/>
      <c r="N83" s="26"/>
      <c r="O83" s="17"/>
    </row>
    <row r="84" spans="1:15" s="46" customFormat="1" ht="19.5" customHeight="1" hidden="1">
      <c r="A84" s="850" t="s">
        <v>252</v>
      </c>
      <c r="B84" s="71"/>
      <c r="C84" s="72" t="s">
        <v>87</v>
      </c>
      <c r="D84" s="17" t="s">
        <v>243</v>
      </c>
      <c r="E84" s="22" t="s">
        <v>250</v>
      </c>
      <c r="F84" s="22" t="s">
        <v>196</v>
      </c>
      <c r="G84" s="22" t="s">
        <v>195</v>
      </c>
      <c r="H84" s="19"/>
      <c r="I84" s="26"/>
      <c r="J84" s="19"/>
      <c r="K84" s="26"/>
      <c r="L84" s="26"/>
      <c r="M84" s="26"/>
      <c r="N84" s="26"/>
      <c r="O84" s="17"/>
    </row>
    <row r="85" spans="1:15" s="46" customFormat="1" ht="19.5" customHeight="1" hidden="1">
      <c r="A85" s="852"/>
      <c r="B85" s="71"/>
      <c r="C85" s="72" t="s">
        <v>87</v>
      </c>
      <c r="D85" s="17" t="s">
        <v>244</v>
      </c>
      <c r="E85" s="22" t="s">
        <v>250</v>
      </c>
      <c r="F85" s="22" t="s">
        <v>196</v>
      </c>
      <c r="G85" s="22" t="s">
        <v>195</v>
      </c>
      <c r="H85" s="19"/>
      <c r="I85" s="26"/>
      <c r="J85" s="19"/>
      <c r="K85" s="26"/>
      <c r="L85" s="26"/>
      <c r="M85" s="26"/>
      <c r="N85" s="26"/>
      <c r="O85" s="17"/>
    </row>
    <row r="86" spans="1:15" s="46" customFormat="1" ht="20.25" customHeight="1" hidden="1">
      <c r="A86" s="852"/>
      <c r="B86" s="71"/>
      <c r="C86" s="72" t="s">
        <v>87</v>
      </c>
      <c r="D86" s="17" t="s">
        <v>245</v>
      </c>
      <c r="E86" s="22" t="s">
        <v>250</v>
      </c>
      <c r="F86" s="22" t="s">
        <v>196</v>
      </c>
      <c r="G86" s="22" t="s">
        <v>195</v>
      </c>
      <c r="H86" s="19"/>
      <c r="I86" s="26"/>
      <c r="J86" s="19"/>
      <c r="K86" s="26"/>
      <c r="L86" s="26"/>
      <c r="M86" s="26"/>
      <c r="N86" s="26"/>
      <c r="O86" s="17"/>
    </row>
    <row r="87" spans="1:15" s="46" customFormat="1" ht="14.25" customHeight="1" hidden="1">
      <c r="A87" s="852"/>
      <c r="B87" s="71"/>
      <c r="C87" s="72" t="s">
        <v>87</v>
      </c>
      <c r="D87" s="17" t="s">
        <v>246</v>
      </c>
      <c r="E87" s="22" t="s">
        <v>250</v>
      </c>
      <c r="F87" s="22" t="s">
        <v>196</v>
      </c>
      <c r="G87" s="22" t="s">
        <v>195</v>
      </c>
      <c r="H87" s="19"/>
      <c r="I87" s="26"/>
      <c r="J87" s="19"/>
      <c r="K87" s="26"/>
      <c r="L87" s="26"/>
      <c r="M87" s="26"/>
      <c r="N87" s="26"/>
      <c r="O87" s="17"/>
    </row>
    <row r="88" spans="1:15" s="46" customFormat="1" ht="14.25" customHeight="1" hidden="1">
      <c r="A88" s="851"/>
      <c r="B88" s="71"/>
      <c r="C88" s="72" t="s">
        <v>87</v>
      </c>
      <c r="D88" s="22" t="s">
        <v>157</v>
      </c>
      <c r="E88" s="22" t="s">
        <v>250</v>
      </c>
      <c r="F88" s="22" t="s">
        <v>196</v>
      </c>
      <c r="G88" s="22" t="s">
        <v>195</v>
      </c>
      <c r="H88" s="19"/>
      <c r="I88" s="26"/>
      <c r="J88" s="19"/>
      <c r="K88" s="26"/>
      <c r="L88" s="26"/>
      <c r="M88" s="26"/>
      <c r="N88" s="26"/>
      <c r="O88" s="17"/>
    </row>
    <row r="89" spans="1:15" s="46" customFormat="1" ht="27" customHeight="1" hidden="1">
      <c r="A89" s="77" t="s">
        <v>269</v>
      </c>
      <c r="B89" s="68"/>
      <c r="C89" s="48" t="s">
        <v>96</v>
      </c>
      <c r="D89" s="78"/>
      <c r="E89" s="74"/>
      <c r="F89" s="74"/>
      <c r="G89" s="74"/>
      <c r="H89" s="75"/>
      <c r="I89" s="76"/>
      <c r="J89" s="75"/>
      <c r="K89" s="76">
        <f>K91+K94+K92+K93+K95+K90</f>
        <v>0</v>
      </c>
      <c r="L89" s="76"/>
      <c r="M89" s="76"/>
      <c r="N89" s="76"/>
      <c r="O89" s="17"/>
    </row>
    <row r="90" spans="1:15" s="46" customFormat="1" ht="14.25" customHeight="1" hidden="1">
      <c r="A90" s="84" t="s">
        <v>11</v>
      </c>
      <c r="B90" s="71"/>
      <c r="C90" s="72" t="s">
        <v>96</v>
      </c>
      <c r="D90" s="22" t="s">
        <v>157</v>
      </c>
      <c r="E90" s="22" t="s">
        <v>253</v>
      </c>
      <c r="F90" s="22" t="s">
        <v>202</v>
      </c>
      <c r="G90" s="22" t="s">
        <v>195</v>
      </c>
      <c r="H90" s="87"/>
      <c r="I90" s="88"/>
      <c r="J90" s="87"/>
      <c r="K90" s="26"/>
      <c r="L90" s="88"/>
      <c r="M90" s="88"/>
      <c r="N90" s="88"/>
      <c r="O90" s="17"/>
    </row>
    <row r="91" spans="1:15" s="46" customFormat="1" ht="15" customHeight="1" hidden="1">
      <c r="A91" s="848" t="s">
        <v>252</v>
      </c>
      <c r="B91" s="71"/>
      <c r="C91" s="72" t="s">
        <v>96</v>
      </c>
      <c r="D91" s="22" t="s">
        <v>157</v>
      </c>
      <c r="E91" s="22" t="s">
        <v>253</v>
      </c>
      <c r="F91" s="22" t="s">
        <v>196</v>
      </c>
      <c r="G91" s="22" t="s">
        <v>195</v>
      </c>
      <c r="H91" s="19"/>
      <c r="I91" s="26"/>
      <c r="J91" s="19"/>
      <c r="K91" s="26"/>
      <c r="L91" s="26"/>
      <c r="M91" s="26"/>
      <c r="N91" s="26"/>
      <c r="O91" s="17"/>
    </row>
    <row r="92" spans="1:15" s="46" customFormat="1" ht="15" customHeight="1" hidden="1">
      <c r="A92" s="849"/>
      <c r="B92" s="71"/>
      <c r="C92" s="72" t="s">
        <v>96</v>
      </c>
      <c r="D92" s="17" t="s">
        <v>281</v>
      </c>
      <c r="E92" s="22" t="s">
        <v>253</v>
      </c>
      <c r="F92" s="22" t="s">
        <v>196</v>
      </c>
      <c r="G92" s="22" t="s">
        <v>195</v>
      </c>
      <c r="H92" s="19"/>
      <c r="I92" s="26"/>
      <c r="J92" s="19"/>
      <c r="K92" s="26"/>
      <c r="L92" s="26"/>
      <c r="M92" s="26"/>
      <c r="N92" s="26"/>
      <c r="O92" s="17"/>
    </row>
    <row r="93" spans="1:15" s="46" customFormat="1" ht="15" customHeight="1" hidden="1">
      <c r="A93" s="84" t="s">
        <v>14</v>
      </c>
      <c r="B93" s="71"/>
      <c r="C93" s="72" t="s">
        <v>96</v>
      </c>
      <c r="D93" s="22" t="s">
        <v>157</v>
      </c>
      <c r="E93" s="22" t="s">
        <v>253</v>
      </c>
      <c r="F93" s="22" t="s">
        <v>198</v>
      </c>
      <c r="G93" s="22" t="s">
        <v>195</v>
      </c>
      <c r="H93" s="19"/>
      <c r="I93" s="26"/>
      <c r="J93" s="19"/>
      <c r="K93" s="26"/>
      <c r="L93" s="26"/>
      <c r="M93" s="26"/>
      <c r="N93" s="26"/>
      <c r="O93" s="17"/>
    </row>
    <row r="94" spans="1:15" s="46" customFormat="1" ht="15" customHeight="1" hidden="1">
      <c r="A94" s="850" t="s">
        <v>15</v>
      </c>
      <c r="B94" s="71"/>
      <c r="C94" s="72" t="s">
        <v>96</v>
      </c>
      <c r="D94" s="22" t="s">
        <v>157</v>
      </c>
      <c r="E94" s="22" t="s">
        <v>253</v>
      </c>
      <c r="F94" s="22" t="s">
        <v>199</v>
      </c>
      <c r="G94" s="22" t="s">
        <v>195</v>
      </c>
      <c r="H94" s="19"/>
      <c r="I94" s="26"/>
      <c r="J94" s="19"/>
      <c r="K94" s="26"/>
      <c r="L94" s="26"/>
      <c r="M94" s="26"/>
      <c r="N94" s="26"/>
      <c r="O94" s="17"/>
    </row>
    <row r="95" spans="1:15" s="46" customFormat="1" ht="15" customHeight="1" hidden="1">
      <c r="A95" s="851"/>
      <c r="B95" s="71"/>
      <c r="C95" s="72" t="s">
        <v>96</v>
      </c>
      <c r="D95" s="17" t="s">
        <v>281</v>
      </c>
      <c r="E95" s="22" t="s">
        <v>253</v>
      </c>
      <c r="F95" s="22" t="s">
        <v>199</v>
      </c>
      <c r="G95" s="22" t="s">
        <v>195</v>
      </c>
      <c r="H95" s="19"/>
      <c r="I95" s="26"/>
      <c r="J95" s="19"/>
      <c r="K95" s="26"/>
      <c r="L95" s="26"/>
      <c r="M95" s="26"/>
      <c r="N95" s="26"/>
      <c r="O95" s="17"/>
    </row>
    <row r="96" spans="1:15" s="46" customFormat="1" ht="15" customHeight="1" hidden="1">
      <c r="A96" s="81" t="s">
        <v>271</v>
      </c>
      <c r="B96" s="68"/>
      <c r="C96" s="48" t="s">
        <v>272</v>
      </c>
      <c r="D96" s="82"/>
      <c r="E96" s="12"/>
      <c r="F96" s="12"/>
      <c r="G96" s="12"/>
      <c r="H96" s="14"/>
      <c r="I96" s="55"/>
      <c r="J96" s="14"/>
      <c r="K96" s="76">
        <f>K97+K98</f>
        <v>0</v>
      </c>
      <c r="L96" s="55"/>
      <c r="M96" s="55"/>
      <c r="N96" s="55"/>
      <c r="O96" s="17"/>
    </row>
    <row r="97" spans="1:15" s="46" customFormat="1" ht="15" customHeight="1" hidden="1">
      <c r="A97" s="40" t="s">
        <v>11</v>
      </c>
      <c r="B97" s="71"/>
      <c r="C97" s="72" t="s">
        <v>272</v>
      </c>
      <c r="D97" s="17" t="s">
        <v>268</v>
      </c>
      <c r="E97" s="22" t="s">
        <v>250</v>
      </c>
      <c r="F97" s="85">
        <v>225</v>
      </c>
      <c r="G97" s="22" t="s">
        <v>195</v>
      </c>
      <c r="H97" s="19"/>
      <c r="I97" s="26"/>
      <c r="J97" s="19"/>
      <c r="K97" s="26"/>
      <c r="L97" s="26"/>
      <c r="M97" s="26"/>
      <c r="N97" s="26"/>
      <c r="O97" s="17"/>
    </row>
    <row r="98" spans="1:15" s="46" customFormat="1" ht="15" customHeight="1" hidden="1">
      <c r="A98" s="86" t="s">
        <v>14</v>
      </c>
      <c r="B98" s="71"/>
      <c r="C98" s="72" t="s">
        <v>272</v>
      </c>
      <c r="D98" s="17" t="s">
        <v>268</v>
      </c>
      <c r="E98" s="22" t="s">
        <v>250</v>
      </c>
      <c r="F98" s="22" t="s">
        <v>198</v>
      </c>
      <c r="G98" s="22" t="s">
        <v>195</v>
      </c>
      <c r="H98" s="19"/>
      <c r="I98" s="26"/>
      <c r="J98" s="19"/>
      <c r="K98" s="26"/>
      <c r="L98" s="26"/>
      <c r="M98" s="26"/>
      <c r="N98" s="26"/>
      <c r="O98" s="17"/>
    </row>
    <row r="99" spans="1:15" s="46" customFormat="1" ht="15" customHeight="1" hidden="1">
      <c r="A99" s="839" t="s">
        <v>301</v>
      </c>
      <c r="B99" s="840"/>
      <c r="C99" s="48" t="s">
        <v>27</v>
      </c>
      <c r="D99" s="82"/>
      <c r="E99" s="12"/>
      <c r="F99" s="12"/>
      <c r="G99" s="12"/>
      <c r="H99" s="14"/>
      <c r="I99" s="55"/>
      <c r="J99" s="14"/>
      <c r="K99" s="55">
        <f>K100</f>
        <v>0</v>
      </c>
      <c r="L99" s="55"/>
      <c r="M99" s="55"/>
      <c r="N99" s="55"/>
      <c r="O99" s="17"/>
    </row>
    <row r="100" spans="1:15" s="46" customFormat="1" ht="15" customHeight="1" hidden="1">
      <c r="A100" s="40" t="s">
        <v>302</v>
      </c>
      <c r="B100" s="22"/>
      <c r="C100" s="22" t="s">
        <v>27</v>
      </c>
      <c r="D100" s="22" t="s">
        <v>157</v>
      </c>
      <c r="E100" s="22" t="s">
        <v>188</v>
      </c>
      <c r="F100" s="22" t="s">
        <v>196</v>
      </c>
      <c r="G100" s="22" t="s">
        <v>195</v>
      </c>
      <c r="H100" s="19"/>
      <c r="I100" s="26"/>
      <c r="J100" s="19"/>
      <c r="K100" s="26"/>
      <c r="L100" s="26"/>
      <c r="M100" s="26"/>
      <c r="N100" s="26"/>
      <c r="O100" s="17"/>
    </row>
    <row r="101" spans="1:15" s="46" customFormat="1" ht="13.5" hidden="1">
      <c r="A101" s="839" t="s">
        <v>249</v>
      </c>
      <c r="B101" s="843"/>
      <c r="C101" s="48" t="s">
        <v>156</v>
      </c>
      <c r="D101" s="12"/>
      <c r="E101" s="48"/>
      <c r="F101" s="12"/>
      <c r="G101" s="12"/>
      <c r="H101" s="14">
        <f>N101</f>
        <v>0</v>
      </c>
      <c r="I101" s="49"/>
      <c r="J101" s="14"/>
      <c r="K101" s="14"/>
      <c r="L101" s="14"/>
      <c r="M101" s="14"/>
      <c r="N101" s="14">
        <f>N114+N115+N116+N113+N112</f>
        <v>0</v>
      </c>
      <c r="O101" s="50"/>
    </row>
    <row r="102" spans="1:15" s="46" customFormat="1" ht="12.75" hidden="1">
      <c r="A102" s="40" t="s">
        <v>4</v>
      </c>
      <c r="B102" s="22"/>
      <c r="C102" s="22"/>
      <c r="D102" s="22"/>
      <c r="E102" s="22"/>
      <c r="F102" s="22"/>
      <c r="G102" s="22"/>
      <c r="H102" s="14">
        <f aca="true" t="shared" si="3" ref="H102:H111">N102</f>
        <v>0</v>
      </c>
      <c r="I102" s="19"/>
      <c r="J102" s="19"/>
      <c r="K102" s="19"/>
      <c r="L102" s="19"/>
      <c r="M102" s="19"/>
      <c r="N102" s="19"/>
      <c r="O102" s="39"/>
    </row>
    <row r="103" spans="1:15" s="46" customFormat="1" ht="12.75" hidden="1">
      <c r="A103" s="40" t="s">
        <v>5</v>
      </c>
      <c r="B103" s="22"/>
      <c r="C103" s="22"/>
      <c r="D103" s="22"/>
      <c r="E103" s="22"/>
      <c r="F103" s="22"/>
      <c r="G103" s="22"/>
      <c r="H103" s="14">
        <f t="shared" si="3"/>
        <v>0</v>
      </c>
      <c r="I103" s="19"/>
      <c r="J103" s="19"/>
      <c r="K103" s="19"/>
      <c r="L103" s="19"/>
      <c r="M103" s="19"/>
      <c r="N103" s="19"/>
      <c r="O103" s="39"/>
    </row>
    <row r="104" spans="1:15" s="46" customFormat="1" ht="12.75" hidden="1">
      <c r="A104" s="40" t="s">
        <v>6</v>
      </c>
      <c r="B104" s="22"/>
      <c r="C104" s="22"/>
      <c r="D104" s="22"/>
      <c r="E104" s="22"/>
      <c r="F104" s="22"/>
      <c r="G104" s="22"/>
      <c r="H104" s="14">
        <f t="shared" si="3"/>
        <v>0</v>
      </c>
      <c r="I104" s="19"/>
      <c r="J104" s="19"/>
      <c r="K104" s="19"/>
      <c r="L104" s="19"/>
      <c r="M104" s="19"/>
      <c r="N104" s="19"/>
      <c r="O104" s="39"/>
    </row>
    <row r="105" spans="1:15" s="46" customFormat="1" ht="12.75" hidden="1">
      <c r="A105" s="40" t="s">
        <v>7</v>
      </c>
      <c r="B105" s="22"/>
      <c r="C105" s="22"/>
      <c r="D105" s="22"/>
      <c r="E105" s="22"/>
      <c r="F105" s="22" t="s">
        <v>209</v>
      </c>
      <c r="G105" s="22" t="s">
        <v>195</v>
      </c>
      <c r="H105" s="14">
        <f t="shared" si="3"/>
        <v>0</v>
      </c>
      <c r="I105" s="26" t="s">
        <v>152</v>
      </c>
      <c r="J105" s="26" t="s">
        <v>152</v>
      </c>
      <c r="K105" s="26" t="s">
        <v>152</v>
      </c>
      <c r="L105" s="26" t="s">
        <v>152</v>
      </c>
      <c r="M105" s="26" t="s">
        <v>152</v>
      </c>
      <c r="N105" s="19"/>
      <c r="O105" s="17" t="s">
        <v>152</v>
      </c>
    </row>
    <row r="106" spans="1:15" s="46" customFormat="1" ht="12.75" hidden="1">
      <c r="A106" s="40" t="s">
        <v>8</v>
      </c>
      <c r="B106" s="22"/>
      <c r="C106" s="22"/>
      <c r="D106" s="22"/>
      <c r="E106" s="22"/>
      <c r="F106" s="22"/>
      <c r="G106" s="22" t="s">
        <v>195</v>
      </c>
      <c r="H106" s="14">
        <f t="shared" si="3"/>
        <v>0</v>
      </c>
      <c r="I106" s="26" t="s">
        <v>152</v>
      </c>
      <c r="J106" s="26" t="s">
        <v>152</v>
      </c>
      <c r="K106" s="26" t="s">
        <v>152</v>
      </c>
      <c r="L106" s="26" t="s">
        <v>152</v>
      </c>
      <c r="M106" s="26" t="s">
        <v>152</v>
      </c>
      <c r="N106" s="19"/>
      <c r="O106" s="17" t="s">
        <v>152</v>
      </c>
    </row>
    <row r="107" spans="1:15" s="46" customFormat="1" ht="12.75" hidden="1">
      <c r="A107" s="40" t="s">
        <v>9</v>
      </c>
      <c r="B107" s="22"/>
      <c r="C107" s="22"/>
      <c r="D107" s="22"/>
      <c r="E107" s="22"/>
      <c r="F107" s="22"/>
      <c r="G107" s="22" t="s">
        <v>195</v>
      </c>
      <c r="H107" s="14">
        <f t="shared" si="3"/>
        <v>0</v>
      </c>
      <c r="I107" s="26" t="s">
        <v>152</v>
      </c>
      <c r="J107" s="26" t="s">
        <v>152</v>
      </c>
      <c r="K107" s="26" t="s">
        <v>152</v>
      </c>
      <c r="L107" s="26" t="s">
        <v>152</v>
      </c>
      <c r="M107" s="26" t="s">
        <v>152</v>
      </c>
      <c r="N107" s="19"/>
      <c r="O107" s="17" t="s">
        <v>152</v>
      </c>
    </row>
    <row r="108" spans="1:15" s="46" customFormat="1" ht="14.25" customHeight="1" hidden="1">
      <c r="A108" s="40" t="s">
        <v>11</v>
      </c>
      <c r="B108" s="22"/>
      <c r="C108" s="22"/>
      <c r="D108" s="22"/>
      <c r="E108" s="22"/>
      <c r="F108" s="22" t="s">
        <v>202</v>
      </c>
      <c r="G108" s="22" t="s">
        <v>195</v>
      </c>
      <c r="H108" s="14">
        <f t="shared" si="3"/>
        <v>0</v>
      </c>
      <c r="I108" s="26" t="s">
        <v>152</v>
      </c>
      <c r="J108" s="26" t="s">
        <v>152</v>
      </c>
      <c r="K108" s="26" t="s">
        <v>152</v>
      </c>
      <c r="L108" s="26" t="s">
        <v>152</v>
      </c>
      <c r="M108" s="26" t="s">
        <v>152</v>
      </c>
      <c r="N108" s="19"/>
      <c r="O108" s="17" t="s">
        <v>152</v>
      </c>
    </row>
    <row r="109" spans="1:15" s="46" customFormat="1" ht="12.75" hidden="1">
      <c r="A109" s="40" t="s">
        <v>12</v>
      </c>
      <c r="B109" s="22"/>
      <c r="C109" s="22"/>
      <c r="D109" s="22"/>
      <c r="E109" s="22"/>
      <c r="F109" s="22" t="s">
        <v>196</v>
      </c>
      <c r="G109" s="22" t="s">
        <v>195</v>
      </c>
      <c r="H109" s="14">
        <f t="shared" si="3"/>
        <v>0</v>
      </c>
      <c r="I109" s="26" t="s">
        <v>152</v>
      </c>
      <c r="J109" s="26" t="s">
        <v>152</v>
      </c>
      <c r="K109" s="26" t="s">
        <v>152</v>
      </c>
      <c r="L109" s="26" t="s">
        <v>152</v>
      </c>
      <c r="M109" s="26" t="s">
        <v>152</v>
      </c>
      <c r="N109" s="19"/>
      <c r="O109" s="17" t="s">
        <v>152</v>
      </c>
    </row>
    <row r="110" spans="1:15" s="46" customFormat="1" ht="12.75" hidden="1">
      <c r="A110" s="40" t="s">
        <v>13</v>
      </c>
      <c r="B110" s="22"/>
      <c r="C110" s="22"/>
      <c r="D110" s="22"/>
      <c r="E110" s="22"/>
      <c r="F110" s="22" t="s">
        <v>197</v>
      </c>
      <c r="G110" s="22" t="s">
        <v>195</v>
      </c>
      <c r="H110" s="14">
        <f t="shared" si="3"/>
        <v>0</v>
      </c>
      <c r="I110" s="26" t="s">
        <v>152</v>
      </c>
      <c r="J110" s="26" t="s">
        <v>152</v>
      </c>
      <c r="K110" s="26" t="s">
        <v>152</v>
      </c>
      <c r="L110" s="26" t="s">
        <v>152</v>
      </c>
      <c r="M110" s="26" t="s">
        <v>152</v>
      </c>
      <c r="N110" s="19"/>
      <c r="O110" s="17" t="s">
        <v>152</v>
      </c>
    </row>
    <row r="111" spans="1:15" s="46" customFormat="1" ht="12.75" hidden="1">
      <c r="A111" s="40" t="s">
        <v>14</v>
      </c>
      <c r="B111" s="22"/>
      <c r="C111" s="22"/>
      <c r="D111" s="22"/>
      <c r="E111" s="22"/>
      <c r="F111" s="22" t="s">
        <v>198</v>
      </c>
      <c r="G111" s="22" t="s">
        <v>195</v>
      </c>
      <c r="H111" s="14">
        <f t="shared" si="3"/>
        <v>0</v>
      </c>
      <c r="I111" s="26" t="s">
        <v>152</v>
      </c>
      <c r="J111" s="26" t="s">
        <v>152</v>
      </c>
      <c r="K111" s="26" t="s">
        <v>152</v>
      </c>
      <c r="L111" s="26" t="s">
        <v>152</v>
      </c>
      <c r="M111" s="26" t="s">
        <v>152</v>
      </c>
      <c r="N111" s="19"/>
      <c r="O111" s="17" t="s">
        <v>152</v>
      </c>
    </row>
    <row r="112" spans="1:15" s="46" customFormat="1" ht="15" customHeight="1" hidden="1">
      <c r="A112" s="31" t="s">
        <v>8</v>
      </c>
      <c r="B112" s="22"/>
      <c r="C112" s="22" t="s">
        <v>156</v>
      </c>
      <c r="D112" s="22" t="s">
        <v>157</v>
      </c>
      <c r="E112" s="22" t="s">
        <v>250</v>
      </c>
      <c r="F112" s="22" t="s">
        <v>209</v>
      </c>
      <c r="G112" s="22" t="s">
        <v>195</v>
      </c>
      <c r="H112" s="19">
        <f aca="true" t="shared" si="4" ref="H112:H122">N112</f>
        <v>0</v>
      </c>
      <c r="I112" s="26"/>
      <c r="J112" s="26"/>
      <c r="K112" s="26"/>
      <c r="L112" s="26"/>
      <c r="M112" s="26"/>
      <c r="N112" s="19"/>
      <c r="O112" s="17"/>
    </row>
    <row r="113" spans="1:15" s="46" customFormat="1" ht="17.25" customHeight="1" hidden="1">
      <c r="A113" s="40" t="s">
        <v>11</v>
      </c>
      <c r="B113" s="22"/>
      <c r="C113" s="22" t="s">
        <v>156</v>
      </c>
      <c r="D113" s="22" t="s">
        <v>157</v>
      </c>
      <c r="E113" s="22" t="s">
        <v>188</v>
      </c>
      <c r="F113" s="22" t="s">
        <v>202</v>
      </c>
      <c r="G113" s="22" t="s">
        <v>195</v>
      </c>
      <c r="H113" s="19">
        <f t="shared" si="4"/>
        <v>0</v>
      </c>
      <c r="I113" s="26" t="s">
        <v>152</v>
      </c>
      <c r="J113" s="26"/>
      <c r="K113" s="26" t="s">
        <v>152</v>
      </c>
      <c r="L113" s="26"/>
      <c r="M113" s="26"/>
      <c r="N113" s="19"/>
      <c r="O113" s="17"/>
    </row>
    <row r="114" spans="1:15" s="46" customFormat="1" ht="17.25" customHeight="1" hidden="1">
      <c r="A114" s="40" t="s">
        <v>12</v>
      </c>
      <c r="B114" s="22"/>
      <c r="C114" s="22" t="s">
        <v>156</v>
      </c>
      <c r="D114" s="22" t="s">
        <v>157</v>
      </c>
      <c r="E114" s="22" t="s">
        <v>188</v>
      </c>
      <c r="F114" s="22" t="s">
        <v>196</v>
      </c>
      <c r="G114" s="22" t="s">
        <v>195</v>
      </c>
      <c r="H114" s="19">
        <f t="shared" si="4"/>
        <v>0</v>
      </c>
      <c r="I114" s="26" t="s">
        <v>152</v>
      </c>
      <c r="J114" s="26" t="s">
        <v>152</v>
      </c>
      <c r="K114" s="26" t="s">
        <v>152</v>
      </c>
      <c r="L114" s="26" t="s">
        <v>152</v>
      </c>
      <c r="M114" s="26" t="s">
        <v>152</v>
      </c>
      <c r="N114" s="19"/>
      <c r="O114" s="17" t="s">
        <v>152</v>
      </c>
    </row>
    <row r="115" spans="1:15" s="46" customFormat="1" ht="15" customHeight="1" hidden="1">
      <c r="A115" s="40" t="s">
        <v>14</v>
      </c>
      <c r="B115" s="22"/>
      <c r="C115" s="22" t="s">
        <v>156</v>
      </c>
      <c r="D115" s="22" t="s">
        <v>157</v>
      </c>
      <c r="E115" s="22" t="s">
        <v>188</v>
      </c>
      <c r="F115" s="22" t="s">
        <v>198</v>
      </c>
      <c r="G115" s="22" t="s">
        <v>195</v>
      </c>
      <c r="H115" s="19">
        <f t="shared" si="4"/>
        <v>0</v>
      </c>
      <c r="I115" s="26" t="s">
        <v>152</v>
      </c>
      <c r="J115" s="26"/>
      <c r="K115" s="26" t="s">
        <v>152</v>
      </c>
      <c r="L115" s="26"/>
      <c r="M115" s="26"/>
      <c r="N115" s="19"/>
      <c r="O115" s="17"/>
    </row>
    <row r="116" spans="1:15" s="46" customFormat="1" ht="16.5" customHeight="1" hidden="1">
      <c r="A116" s="40" t="s">
        <v>15</v>
      </c>
      <c r="B116" s="22"/>
      <c r="C116" s="22" t="s">
        <v>156</v>
      </c>
      <c r="D116" s="22" t="s">
        <v>157</v>
      </c>
      <c r="E116" s="22" t="s">
        <v>188</v>
      </c>
      <c r="F116" s="22" t="s">
        <v>199</v>
      </c>
      <c r="G116" s="22" t="s">
        <v>195</v>
      </c>
      <c r="H116" s="19">
        <f t="shared" si="4"/>
        <v>0</v>
      </c>
      <c r="I116" s="26" t="s">
        <v>152</v>
      </c>
      <c r="J116" s="26"/>
      <c r="K116" s="26" t="s">
        <v>152</v>
      </c>
      <c r="L116" s="26"/>
      <c r="M116" s="26"/>
      <c r="N116" s="19"/>
      <c r="O116" s="17"/>
    </row>
    <row r="117" spans="1:15" s="46" customFormat="1" ht="13.5" customHeight="1">
      <c r="A117" s="839" t="s">
        <v>259</v>
      </c>
      <c r="B117" s="843"/>
      <c r="C117" s="48" t="s">
        <v>156</v>
      </c>
      <c r="D117" s="12"/>
      <c r="E117" s="12"/>
      <c r="F117" s="12"/>
      <c r="G117" s="12"/>
      <c r="H117" s="14">
        <f>N117</f>
        <v>310000</v>
      </c>
      <c r="I117" s="55"/>
      <c r="J117" s="55"/>
      <c r="K117" s="55"/>
      <c r="L117" s="55"/>
      <c r="M117" s="55"/>
      <c r="N117" s="14">
        <f>N119+N120+N122+N118+N121</f>
        <v>310000</v>
      </c>
      <c r="O117" s="17"/>
    </row>
    <row r="118" spans="1:15" s="46" customFormat="1" ht="13.5" customHeight="1">
      <c r="A118" s="83" t="s">
        <v>8</v>
      </c>
      <c r="B118" s="21"/>
      <c r="C118" s="22" t="s">
        <v>156</v>
      </c>
      <c r="D118" s="22" t="s">
        <v>157</v>
      </c>
      <c r="E118" s="22" t="s">
        <v>188</v>
      </c>
      <c r="F118" s="22" t="s">
        <v>209</v>
      </c>
      <c r="G118" s="22" t="s">
        <v>195</v>
      </c>
      <c r="H118" s="19">
        <f t="shared" si="4"/>
        <v>50000</v>
      </c>
      <c r="I118" s="26"/>
      <c r="J118" s="26"/>
      <c r="K118" s="26"/>
      <c r="L118" s="26"/>
      <c r="M118" s="26"/>
      <c r="N118" s="98">
        <v>50000</v>
      </c>
      <c r="O118" s="17"/>
    </row>
    <row r="119" spans="1:15" s="46" customFormat="1" ht="13.5" customHeight="1">
      <c r="A119" s="40" t="s">
        <v>11</v>
      </c>
      <c r="B119" s="22"/>
      <c r="C119" s="22" t="s">
        <v>156</v>
      </c>
      <c r="D119" s="22" t="s">
        <v>157</v>
      </c>
      <c r="E119" s="22" t="s">
        <v>188</v>
      </c>
      <c r="F119" s="22" t="s">
        <v>202</v>
      </c>
      <c r="G119" s="22" t="s">
        <v>195</v>
      </c>
      <c r="H119" s="19">
        <f t="shared" si="4"/>
        <v>1600</v>
      </c>
      <c r="I119" s="26"/>
      <c r="J119" s="26"/>
      <c r="K119" s="26"/>
      <c r="L119" s="26"/>
      <c r="M119" s="26"/>
      <c r="N119" s="98">
        <v>1600</v>
      </c>
      <c r="O119" s="17"/>
    </row>
    <row r="120" spans="1:15" s="46" customFormat="1" ht="13.5" customHeight="1">
      <c r="A120" s="40" t="s">
        <v>12</v>
      </c>
      <c r="B120" s="22"/>
      <c r="C120" s="22" t="s">
        <v>156</v>
      </c>
      <c r="D120" s="22" t="s">
        <v>157</v>
      </c>
      <c r="E120" s="22" t="s">
        <v>188</v>
      </c>
      <c r="F120" s="22" t="s">
        <v>196</v>
      </c>
      <c r="G120" s="22" t="s">
        <v>195</v>
      </c>
      <c r="H120" s="19">
        <f t="shared" si="4"/>
        <v>40000</v>
      </c>
      <c r="I120" s="26"/>
      <c r="J120" s="26"/>
      <c r="K120" s="26"/>
      <c r="L120" s="26"/>
      <c r="M120" s="26"/>
      <c r="N120" s="2">
        <v>40000</v>
      </c>
      <c r="O120" s="17"/>
    </row>
    <row r="121" spans="1:15" s="46" customFormat="1" ht="13.5" customHeight="1">
      <c r="A121" s="40" t="s">
        <v>14</v>
      </c>
      <c r="B121" s="22"/>
      <c r="C121" s="22" t="s">
        <v>156</v>
      </c>
      <c r="D121" s="22" t="s">
        <v>157</v>
      </c>
      <c r="E121" s="22" t="s">
        <v>188</v>
      </c>
      <c r="F121" s="22" t="s">
        <v>198</v>
      </c>
      <c r="G121" s="22" t="s">
        <v>195</v>
      </c>
      <c r="H121" s="19">
        <f t="shared" si="4"/>
        <v>150000</v>
      </c>
      <c r="I121" s="26"/>
      <c r="J121" s="26"/>
      <c r="K121" s="26"/>
      <c r="L121" s="26"/>
      <c r="M121" s="26"/>
      <c r="N121" s="98">
        <v>150000</v>
      </c>
      <c r="O121" s="17"/>
    </row>
    <row r="122" spans="1:15" s="46" customFormat="1" ht="13.5" customHeight="1">
      <c r="A122" s="40" t="s">
        <v>15</v>
      </c>
      <c r="B122" s="22"/>
      <c r="C122" s="22" t="s">
        <v>156</v>
      </c>
      <c r="D122" s="22" t="s">
        <v>157</v>
      </c>
      <c r="E122" s="22" t="s">
        <v>188</v>
      </c>
      <c r="F122" s="22" t="s">
        <v>199</v>
      </c>
      <c r="G122" s="22" t="s">
        <v>195</v>
      </c>
      <c r="H122" s="19">
        <f t="shared" si="4"/>
        <v>68400</v>
      </c>
      <c r="I122" s="26"/>
      <c r="J122" s="26"/>
      <c r="K122" s="26"/>
      <c r="L122" s="26"/>
      <c r="M122" s="26"/>
      <c r="N122" s="19">
        <v>68400</v>
      </c>
      <c r="O122" s="17"/>
    </row>
    <row r="123" spans="1:15" s="46" customFormat="1" ht="24.75">
      <c r="A123" s="56" t="s">
        <v>210</v>
      </c>
      <c r="B123" s="57" t="s">
        <v>211</v>
      </c>
      <c r="C123" s="58" t="s">
        <v>152</v>
      </c>
      <c r="D123" s="58" t="s">
        <v>152</v>
      </c>
      <c r="E123" s="58" t="s">
        <v>152</v>
      </c>
      <c r="F123" s="58" t="s">
        <v>152</v>
      </c>
      <c r="G123" s="58" t="s">
        <v>152</v>
      </c>
      <c r="H123" s="44">
        <f>I123+N123+K123</f>
        <v>16278600</v>
      </c>
      <c r="I123" s="44">
        <f>I46+I49+I70+I71</f>
        <v>16278600</v>
      </c>
      <c r="J123" s="44"/>
      <c r="K123" s="44">
        <v>0</v>
      </c>
      <c r="L123" s="59" t="s">
        <v>152</v>
      </c>
      <c r="M123" s="59" t="s">
        <v>152</v>
      </c>
      <c r="N123" s="44"/>
      <c r="O123" s="17" t="s">
        <v>152</v>
      </c>
    </row>
    <row r="124" spans="1:15" s="46" customFormat="1" ht="24.75">
      <c r="A124" s="56" t="s">
        <v>212</v>
      </c>
      <c r="B124" s="57" t="s">
        <v>213</v>
      </c>
      <c r="C124" s="58" t="s">
        <v>152</v>
      </c>
      <c r="D124" s="58" t="s">
        <v>152</v>
      </c>
      <c r="E124" s="58" t="s">
        <v>152</v>
      </c>
      <c r="F124" s="58" t="s">
        <v>152</v>
      </c>
      <c r="G124" s="58" t="s">
        <v>152</v>
      </c>
      <c r="H124" s="44">
        <f>H126+H125</f>
        <v>5354800</v>
      </c>
      <c r="I124" s="44">
        <f>I126+I125</f>
        <v>4205500</v>
      </c>
      <c r="J124" s="44">
        <f>J126+J125</f>
        <v>0</v>
      </c>
      <c r="K124" s="44">
        <f>K126+K125</f>
        <v>839300</v>
      </c>
      <c r="L124" s="59"/>
      <c r="M124" s="59"/>
      <c r="N124" s="44">
        <f>N126+N125</f>
        <v>310000</v>
      </c>
      <c r="O124" s="17"/>
    </row>
    <row r="125" spans="1:15" s="46" customFormat="1" ht="24" customHeight="1">
      <c r="A125" s="56" t="s">
        <v>214</v>
      </c>
      <c r="B125" s="57" t="s">
        <v>215</v>
      </c>
      <c r="C125" s="58" t="s">
        <v>152</v>
      </c>
      <c r="D125" s="58" t="s">
        <v>152</v>
      </c>
      <c r="E125" s="58" t="s">
        <v>152</v>
      </c>
      <c r="F125" s="58" t="s">
        <v>152</v>
      </c>
      <c r="G125" s="58" t="s">
        <v>152</v>
      </c>
      <c r="H125" s="44">
        <f>I125+N125+K125</f>
        <v>0</v>
      </c>
      <c r="I125" s="44"/>
      <c r="J125" s="44"/>
      <c r="K125" s="44">
        <v>0</v>
      </c>
      <c r="L125" s="59"/>
      <c r="M125" s="59"/>
      <c r="N125" s="44">
        <v>0</v>
      </c>
      <c r="O125" s="17"/>
    </row>
    <row r="126" spans="1:15" s="46" customFormat="1" ht="12.75" customHeight="1">
      <c r="A126" s="56" t="s">
        <v>216</v>
      </c>
      <c r="B126" s="57" t="s">
        <v>217</v>
      </c>
      <c r="C126" s="58" t="s">
        <v>152</v>
      </c>
      <c r="D126" s="58" t="s">
        <v>152</v>
      </c>
      <c r="E126" s="58" t="s">
        <v>152</v>
      </c>
      <c r="F126" s="58" t="s">
        <v>152</v>
      </c>
      <c r="G126" s="58" t="s">
        <v>152</v>
      </c>
      <c r="H126" s="44">
        <f>I126+N126+K126</f>
        <v>5354800</v>
      </c>
      <c r="I126" s="44">
        <f>I51+I56+I57+I58+I59+I61+I62+I63+I65+I66+I67+I68+I69+I73</f>
        <v>4205500</v>
      </c>
      <c r="J126" s="44"/>
      <c r="K126" s="44">
        <f>K77</f>
        <v>839300</v>
      </c>
      <c r="L126" s="59" t="s">
        <v>152</v>
      </c>
      <c r="M126" s="59" t="s">
        <v>152</v>
      </c>
      <c r="N126" s="44">
        <f>N118+N119+N120+N121+N122</f>
        <v>310000</v>
      </c>
      <c r="O126" s="17" t="s">
        <v>152</v>
      </c>
    </row>
    <row r="127" spans="1:15" s="46" customFormat="1" ht="13.5" hidden="1">
      <c r="A127" s="21" t="s">
        <v>218</v>
      </c>
      <c r="B127" s="22" t="s">
        <v>219</v>
      </c>
      <c r="C127" s="60" t="s">
        <v>152</v>
      </c>
      <c r="D127" s="60" t="s">
        <v>152</v>
      </c>
      <c r="E127" s="60" t="s">
        <v>152</v>
      </c>
      <c r="F127" s="60" t="s">
        <v>152</v>
      </c>
      <c r="G127" s="60" t="s">
        <v>152</v>
      </c>
      <c r="H127" s="19">
        <f>I127+N127</f>
        <v>0</v>
      </c>
      <c r="I127" s="19">
        <v>0</v>
      </c>
      <c r="J127" s="19"/>
      <c r="K127" s="19"/>
      <c r="L127" s="26" t="s">
        <v>152</v>
      </c>
      <c r="M127" s="26" t="s">
        <v>152</v>
      </c>
      <c r="N127" s="19">
        <v>0</v>
      </c>
      <c r="O127" s="17" t="s">
        <v>152</v>
      </c>
    </row>
    <row r="128" spans="1:15" s="46" customFormat="1" ht="13.5" hidden="1">
      <c r="A128" s="38" t="s">
        <v>220</v>
      </c>
      <c r="B128" s="22" t="s">
        <v>198</v>
      </c>
      <c r="C128" s="60" t="s">
        <v>152</v>
      </c>
      <c r="D128" s="60" t="s">
        <v>152</v>
      </c>
      <c r="E128" s="60" t="s">
        <v>152</v>
      </c>
      <c r="F128" s="60" t="s">
        <v>152</v>
      </c>
      <c r="G128" s="60" t="s">
        <v>152</v>
      </c>
      <c r="H128" s="19">
        <v>0</v>
      </c>
      <c r="I128" s="19">
        <v>0</v>
      </c>
      <c r="J128" s="19"/>
      <c r="K128" s="19"/>
      <c r="L128" s="26" t="s">
        <v>152</v>
      </c>
      <c r="M128" s="26" t="s">
        <v>152</v>
      </c>
      <c r="N128" s="19">
        <v>0</v>
      </c>
      <c r="O128" s="17" t="s">
        <v>152</v>
      </c>
    </row>
    <row r="129" spans="1:15" s="46" customFormat="1" ht="13.5" hidden="1">
      <c r="A129" s="38" t="s">
        <v>221</v>
      </c>
      <c r="B129" s="22" t="s">
        <v>222</v>
      </c>
      <c r="C129" s="60" t="s">
        <v>152</v>
      </c>
      <c r="D129" s="60" t="s">
        <v>152</v>
      </c>
      <c r="E129" s="60" t="s">
        <v>152</v>
      </c>
      <c r="F129" s="60" t="s">
        <v>152</v>
      </c>
      <c r="G129" s="60" t="s">
        <v>152</v>
      </c>
      <c r="H129" s="19">
        <v>0</v>
      </c>
      <c r="I129" s="19">
        <v>0</v>
      </c>
      <c r="J129" s="19"/>
      <c r="K129" s="19"/>
      <c r="L129" s="26" t="s">
        <v>152</v>
      </c>
      <c r="M129" s="26" t="s">
        <v>152</v>
      </c>
      <c r="N129" s="19">
        <v>0</v>
      </c>
      <c r="O129" s="17" t="s">
        <v>152</v>
      </c>
    </row>
    <row r="130" spans="1:15" s="46" customFormat="1" ht="13.5" hidden="1">
      <c r="A130" s="38" t="s">
        <v>223</v>
      </c>
      <c r="B130" s="22" t="s">
        <v>224</v>
      </c>
      <c r="C130" s="60" t="s">
        <v>152</v>
      </c>
      <c r="D130" s="60" t="s">
        <v>152</v>
      </c>
      <c r="E130" s="60" t="s">
        <v>152</v>
      </c>
      <c r="F130" s="60" t="s">
        <v>152</v>
      </c>
      <c r="G130" s="60" t="s">
        <v>152</v>
      </c>
      <c r="H130" s="19">
        <v>0</v>
      </c>
      <c r="I130" s="19">
        <v>0</v>
      </c>
      <c r="J130" s="19"/>
      <c r="K130" s="19"/>
      <c r="L130" s="26" t="s">
        <v>152</v>
      </c>
      <c r="M130" s="26" t="s">
        <v>152</v>
      </c>
      <c r="N130" s="19">
        <v>0</v>
      </c>
      <c r="O130" s="17" t="s">
        <v>152</v>
      </c>
    </row>
    <row r="131" spans="1:15" s="46" customFormat="1" ht="13.5" hidden="1">
      <c r="A131" s="38" t="s">
        <v>225</v>
      </c>
      <c r="B131" s="22" t="s">
        <v>226</v>
      </c>
      <c r="C131" s="60" t="s">
        <v>152</v>
      </c>
      <c r="D131" s="60" t="s">
        <v>152</v>
      </c>
      <c r="E131" s="60" t="s">
        <v>152</v>
      </c>
      <c r="F131" s="60" t="s">
        <v>152</v>
      </c>
      <c r="G131" s="60" t="s">
        <v>152</v>
      </c>
      <c r="H131" s="19">
        <v>0</v>
      </c>
      <c r="I131" s="19">
        <v>0</v>
      </c>
      <c r="J131" s="19"/>
      <c r="K131" s="19"/>
      <c r="L131" s="26" t="s">
        <v>152</v>
      </c>
      <c r="M131" s="26" t="s">
        <v>152</v>
      </c>
      <c r="N131" s="19">
        <v>0</v>
      </c>
      <c r="O131" s="17" t="s">
        <v>152</v>
      </c>
    </row>
    <row r="132" spans="1:15" s="46" customFormat="1" ht="13.5" hidden="1">
      <c r="A132" s="38" t="s">
        <v>227</v>
      </c>
      <c r="B132" s="22" t="s">
        <v>228</v>
      </c>
      <c r="C132" s="60" t="s">
        <v>152</v>
      </c>
      <c r="D132" s="60" t="s">
        <v>152</v>
      </c>
      <c r="E132" s="60" t="s">
        <v>152</v>
      </c>
      <c r="F132" s="60" t="s">
        <v>152</v>
      </c>
      <c r="G132" s="60" t="s">
        <v>152</v>
      </c>
      <c r="H132" s="19">
        <v>0</v>
      </c>
      <c r="I132" s="19">
        <v>0</v>
      </c>
      <c r="J132" s="19"/>
      <c r="K132" s="19"/>
      <c r="L132" s="26" t="s">
        <v>152</v>
      </c>
      <c r="M132" s="26" t="s">
        <v>152</v>
      </c>
      <c r="N132" s="19">
        <v>0</v>
      </c>
      <c r="O132" s="17" t="s">
        <v>152</v>
      </c>
    </row>
    <row r="133" spans="1:15" s="46" customFormat="1" ht="13.5" hidden="1">
      <c r="A133" s="90" t="s">
        <v>218</v>
      </c>
      <c r="B133" s="91" t="s">
        <v>219</v>
      </c>
      <c r="C133" s="92" t="s">
        <v>296</v>
      </c>
      <c r="D133" s="91" t="s">
        <v>157</v>
      </c>
      <c r="E133" s="92" t="s">
        <v>297</v>
      </c>
      <c r="F133" s="92" t="s">
        <v>297</v>
      </c>
      <c r="G133" s="92" t="s">
        <v>298</v>
      </c>
      <c r="H133" s="96"/>
      <c r="I133" s="93"/>
      <c r="J133" s="93"/>
      <c r="K133" s="93"/>
      <c r="L133" s="94"/>
      <c r="M133" s="94"/>
      <c r="N133" s="93"/>
      <c r="O133" s="17"/>
    </row>
    <row r="134" spans="1:15" s="46" customFormat="1" ht="13.5" hidden="1">
      <c r="A134" s="95" t="s">
        <v>223</v>
      </c>
      <c r="B134" s="91" t="s">
        <v>224</v>
      </c>
      <c r="C134" s="92" t="s">
        <v>296</v>
      </c>
      <c r="D134" s="91" t="s">
        <v>157</v>
      </c>
      <c r="E134" s="92" t="s">
        <v>297</v>
      </c>
      <c r="F134" s="92" t="s">
        <v>297</v>
      </c>
      <c r="G134" s="92" t="s">
        <v>299</v>
      </c>
      <c r="H134" s="96"/>
      <c r="I134" s="93"/>
      <c r="J134" s="93"/>
      <c r="K134" s="93"/>
      <c r="L134" s="94"/>
      <c r="M134" s="94"/>
      <c r="N134" s="93"/>
      <c r="O134" s="17"/>
    </row>
    <row r="135" spans="1:15" s="46" customFormat="1" ht="13.5">
      <c r="A135" s="61" t="s">
        <v>229</v>
      </c>
      <c r="B135" s="62" t="s">
        <v>230</v>
      </c>
      <c r="C135" s="63" t="s">
        <v>152</v>
      </c>
      <c r="D135" s="63" t="s">
        <v>152</v>
      </c>
      <c r="E135" s="63" t="s">
        <v>152</v>
      </c>
      <c r="F135" s="63" t="s">
        <v>152</v>
      </c>
      <c r="G135" s="63" t="s">
        <v>152</v>
      </c>
      <c r="H135" s="64">
        <f>I135+K135+N135</f>
        <v>0</v>
      </c>
      <c r="I135" s="64">
        <v>0</v>
      </c>
      <c r="J135" s="64"/>
      <c r="K135" s="64"/>
      <c r="L135" s="65" t="s">
        <v>152</v>
      </c>
      <c r="M135" s="65" t="s">
        <v>152</v>
      </c>
      <c r="N135" s="64"/>
      <c r="O135" s="17" t="s">
        <v>152</v>
      </c>
    </row>
    <row r="136" spans="1:15" s="46" customFormat="1" ht="13.5">
      <c r="A136" s="38" t="s">
        <v>231</v>
      </c>
      <c r="B136" s="22" t="s">
        <v>232</v>
      </c>
      <c r="C136" s="60" t="s">
        <v>152</v>
      </c>
      <c r="D136" s="60" t="s">
        <v>152</v>
      </c>
      <c r="E136" s="60" t="s">
        <v>152</v>
      </c>
      <c r="F136" s="60" t="s">
        <v>152</v>
      </c>
      <c r="G136" s="60" t="s">
        <v>152</v>
      </c>
      <c r="H136" s="19">
        <v>0</v>
      </c>
      <c r="I136" s="19">
        <v>0</v>
      </c>
      <c r="J136" s="19"/>
      <c r="K136" s="19"/>
      <c r="L136" s="26" t="s">
        <v>152</v>
      </c>
      <c r="M136" s="26" t="s">
        <v>152</v>
      </c>
      <c r="N136" s="19">
        <v>0</v>
      </c>
      <c r="O136" s="17" t="s">
        <v>152</v>
      </c>
    </row>
    <row r="137" s="4" customFormat="1" ht="12.75"/>
    <row r="138" spans="1:8" s="4" customFormat="1" ht="13.5">
      <c r="A138" s="66" t="s">
        <v>233</v>
      </c>
      <c r="H138" s="239">
        <v>5354800</v>
      </c>
    </row>
    <row r="139" s="4" customFormat="1" ht="13.5" hidden="1">
      <c r="A139" s="66"/>
    </row>
    <row r="140" s="4" customFormat="1" ht="19.5" customHeight="1">
      <c r="A140" s="66" t="s">
        <v>21</v>
      </c>
    </row>
    <row r="141" s="4" customFormat="1" ht="13.5">
      <c r="A141" s="66" t="s">
        <v>234</v>
      </c>
    </row>
    <row r="142" s="4" customFormat="1" ht="13.5" hidden="1">
      <c r="A142" s="66"/>
    </row>
    <row r="143" s="4" customFormat="1" ht="13.5" hidden="1">
      <c r="A143" s="66"/>
    </row>
    <row r="144" s="4" customFormat="1" ht="23.25" customHeight="1" hidden="1">
      <c r="A144" s="66" t="s">
        <v>235</v>
      </c>
    </row>
    <row r="145" s="4" customFormat="1" ht="13.5">
      <c r="A145" s="66"/>
    </row>
    <row r="146" s="4" customFormat="1" ht="15.75">
      <c r="A146" s="67"/>
    </row>
    <row r="147" s="4" customFormat="1" ht="15.75">
      <c r="A147" s="67"/>
    </row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</sheetData>
  <sheetProtection/>
  <mergeCells count="65">
    <mergeCell ref="A99:B99"/>
    <mergeCell ref="A1:O1"/>
    <mergeCell ref="B2:M2"/>
    <mergeCell ref="N2:O2"/>
    <mergeCell ref="A4:A6"/>
    <mergeCell ref="B4:B6"/>
    <mergeCell ref="H4:O4"/>
    <mergeCell ref="H5:H6"/>
    <mergeCell ref="I5:O5"/>
    <mergeCell ref="N6:O6"/>
    <mergeCell ref="C4:C6"/>
    <mergeCell ref="J15:J16"/>
    <mergeCell ref="G16:G17"/>
    <mergeCell ref="E16:E17"/>
    <mergeCell ref="D4:D6"/>
    <mergeCell ref="E4:E6"/>
    <mergeCell ref="F4:F6"/>
    <mergeCell ref="G4:G6"/>
    <mergeCell ref="E11:E13"/>
    <mergeCell ref="F11:F13"/>
    <mergeCell ref="F18:F22"/>
    <mergeCell ref="B15:B22"/>
    <mergeCell ref="A16:A17"/>
    <mergeCell ref="A62:A63"/>
    <mergeCell ref="F51:F56"/>
    <mergeCell ref="F62:F63"/>
    <mergeCell ref="A51:A56"/>
    <mergeCell ref="C51:C56"/>
    <mergeCell ref="F16:F17"/>
    <mergeCell ref="B10:B14"/>
    <mergeCell ref="C11:C13"/>
    <mergeCell ref="C16:C17"/>
    <mergeCell ref="A45:B45"/>
    <mergeCell ref="A35:A36"/>
    <mergeCell ref="A29:A34"/>
    <mergeCell ref="C35:C36"/>
    <mergeCell ref="A18:A22"/>
    <mergeCell ref="C18:C22"/>
    <mergeCell ref="A64:B64"/>
    <mergeCell ref="G58:G59"/>
    <mergeCell ref="E62:E63"/>
    <mergeCell ref="A58:A59"/>
    <mergeCell ref="C58:C59"/>
    <mergeCell ref="E58:E59"/>
    <mergeCell ref="F58:F59"/>
    <mergeCell ref="A82:B82"/>
    <mergeCell ref="G66:G67"/>
    <mergeCell ref="C68:C69"/>
    <mergeCell ref="E68:E69"/>
    <mergeCell ref="F68:F69"/>
    <mergeCell ref="G68:G69"/>
    <mergeCell ref="F66:F67"/>
    <mergeCell ref="A66:A67"/>
    <mergeCell ref="C66:C67"/>
    <mergeCell ref="E66:E67"/>
    <mergeCell ref="A74:B74"/>
    <mergeCell ref="G62:G63"/>
    <mergeCell ref="C62:C63"/>
    <mergeCell ref="A117:B117"/>
    <mergeCell ref="A78:B78"/>
    <mergeCell ref="A101:B101"/>
    <mergeCell ref="A68:A69"/>
    <mergeCell ref="A91:A92"/>
    <mergeCell ref="A94:A95"/>
    <mergeCell ref="A84:A88"/>
  </mergeCells>
  <printOptions/>
  <pageMargins left="0.7" right="0.7" top="0.75" bottom="0.75" header="0.3" footer="0.3"/>
  <pageSetup horizontalDpi="600" verticalDpi="600" orientation="landscape" paperSize="9" scale="95" r:id="rId1"/>
  <rowBreaks count="1" manualBreakCount="1">
    <brk id="1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52"/>
  <sheetViews>
    <sheetView zoomScalePageLayoutView="0" workbookViewId="0" topLeftCell="A22">
      <selection activeCell="I64" sqref="I64"/>
    </sheetView>
  </sheetViews>
  <sheetFormatPr defaultColWidth="1.37890625" defaultRowHeight="12.75"/>
  <cols>
    <col min="1" max="1" width="39.875" style="3" customWidth="1"/>
    <col min="2" max="2" width="6.125" style="3" customWidth="1"/>
    <col min="3" max="3" width="10.875" style="3" customWidth="1"/>
    <col min="4" max="4" width="17.125" style="3" customWidth="1"/>
    <col min="5" max="5" width="6.625" style="3" customWidth="1"/>
    <col min="6" max="6" width="6.375" style="3" customWidth="1"/>
    <col min="7" max="7" width="6.125" style="3" customWidth="1"/>
    <col min="8" max="9" width="12.625" style="3" customWidth="1"/>
    <col min="10" max="10" width="11.00390625" style="3" hidden="1" customWidth="1"/>
    <col min="11" max="11" width="13.875" style="3" customWidth="1"/>
    <col min="12" max="12" width="6.125" style="3" hidden="1" customWidth="1"/>
    <col min="13" max="13" width="8.875" style="3" hidden="1" customWidth="1"/>
    <col min="14" max="14" width="14.125" style="3" customWidth="1"/>
    <col min="15" max="15" width="8.00390625" style="3" hidden="1" customWidth="1"/>
    <col min="16" max="16384" width="1.37890625" style="3" customWidth="1"/>
  </cols>
  <sheetData>
    <row r="1" spans="1:15" ht="15.75">
      <c r="A1" s="887" t="s">
        <v>337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</row>
    <row r="2" spans="2:15" ht="15.75">
      <c r="B2" s="887" t="s">
        <v>336</v>
      </c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 t="s">
        <v>130</v>
      </c>
      <c r="O2" s="887"/>
    </row>
    <row r="3" s="4" customFormat="1" ht="12.75"/>
    <row r="4" spans="1:15" s="6" customFormat="1" ht="23.25" customHeight="1">
      <c r="A4" s="883" t="s">
        <v>0</v>
      </c>
      <c r="B4" s="873" t="s">
        <v>131</v>
      </c>
      <c r="C4" s="873" t="s">
        <v>132</v>
      </c>
      <c r="D4" s="880" t="s">
        <v>133</v>
      </c>
      <c r="E4" s="880" t="s">
        <v>134</v>
      </c>
      <c r="F4" s="873" t="s">
        <v>135</v>
      </c>
      <c r="G4" s="883" t="s">
        <v>69</v>
      </c>
      <c r="H4" s="873" t="s">
        <v>136</v>
      </c>
      <c r="I4" s="873"/>
      <c r="J4" s="873"/>
      <c r="K4" s="873"/>
      <c r="L4" s="873"/>
      <c r="M4" s="873"/>
      <c r="N4" s="873"/>
      <c r="O4" s="873"/>
    </row>
    <row r="5" spans="1:15" s="6" customFormat="1" ht="12">
      <c r="A5" s="883"/>
      <c r="B5" s="873"/>
      <c r="C5" s="873"/>
      <c r="D5" s="881"/>
      <c r="E5" s="881"/>
      <c r="F5" s="873"/>
      <c r="G5" s="883"/>
      <c r="H5" s="888" t="s">
        <v>137</v>
      </c>
      <c r="I5" s="883" t="s">
        <v>138</v>
      </c>
      <c r="J5" s="883"/>
      <c r="K5" s="883"/>
      <c r="L5" s="883"/>
      <c r="M5" s="883"/>
      <c r="N5" s="883"/>
      <c r="O5" s="883"/>
    </row>
    <row r="6" spans="1:15" s="6" customFormat="1" ht="88.5" customHeight="1">
      <c r="A6" s="883"/>
      <c r="B6" s="873"/>
      <c r="C6" s="873"/>
      <c r="D6" s="882"/>
      <c r="E6" s="882"/>
      <c r="F6" s="873"/>
      <c r="G6" s="883"/>
      <c r="H6" s="889"/>
      <c r="I6" s="5" t="s">
        <v>139</v>
      </c>
      <c r="J6" s="5" t="s">
        <v>140</v>
      </c>
      <c r="K6" s="5" t="s">
        <v>141</v>
      </c>
      <c r="L6" s="5" t="s">
        <v>142</v>
      </c>
      <c r="M6" s="5" t="s">
        <v>143</v>
      </c>
      <c r="N6" s="873" t="s">
        <v>144</v>
      </c>
      <c r="O6" s="873"/>
    </row>
    <row r="7" spans="1:15" s="6" customFormat="1" ht="12" hidden="1">
      <c r="A7" s="7"/>
      <c r="B7" s="7"/>
      <c r="C7" s="8"/>
      <c r="D7" s="8"/>
      <c r="E7" s="8"/>
      <c r="F7" s="8"/>
      <c r="G7" s="9"/>
      <c r="H7" s="7"/>
      <c r="I7" s="7"/>
      <c r="J7" s="7"/>
      <c r="K7" s="7"/>
      <c r="L7" s="7"/>
      <c r="M7" s="7"/>
      <c r="N7" s="7" t="s">
        <v>137</v>
      </c>
      <c r="O7" s="7" t="s">
        <v>145</v>
      </c>
    </row>
    <row r="8" spans="1:15" s="6" customFormat="1" ht="15" customHeight="1">
      <c r="A8" s="7">
        <v>1</v>
      </c>
      <c r="B8" s="7">
        <v>2</v>
      </c>
      <c r="C8" s="10" t="s">
        <v>146</v>
      </c>
      <c r="D8" s="7">
        <v>4</v>
      </c>
      <c r="E8" s="10" t="s">
        <v>147</v>
      </c>
      <c r="F8" s="7">
        <v>6</v>
      </c>
      <c r="G8" s="10" t="s">
        <v>148</v>
      </c>
      <c r="H8" s="7">
        <v>8</v>
      </c>
      <c r="I8" s="7">
        <v>9</v>
      </c>
      <c r="J8" s="10" t="s">
        <v>149</v>
      </c>
      <c r="K8" s="7">
        <v>10</v>
      </c>
      <c r="L8" s="7">
        <v>7</v>
      </c>
      <c r="M8" s="7">
        <v>8</v>
      </c>
      <c r="N8" s="7">
        <v>11</v>
      </c>
      <c r="O8" s="7">
        <v>10</v>
      </c>
    </row>
    <row r="9" spans="1:15" s="4" customFormat="1" ht="16.5" customHeight="1">
      <c r="A9" s="236" t="s">
        <v>150</v>
      </c>
      <c r="B9" s="74" t="s">
        <v>151</v>
      </c>
      <c r="C9" s="74" t="s">
        <v>152</v>
      </c>
      <c r="D9" s="237" t="s">
        <v>152</v>
      </c>
      <c r="E9" s="237" t="s">
        <v>152</v>
      </c>
      <c r="F9" s="237" t="s">
        <v>152</v>
      </c>
      <c r="G9" s="237" t="s">
        <v>152</v>
      </c>
      <c r="H9" s="75">
        <f>H10+H15+H23</f>
        <v>33107400</v>
      </c>
      <c r="I9" s="75">
        <f>I15</f>
        <v>20484100</v>
      </c>
      <c r="J9" s="75"/>
      <c r="K9" s="75">
        <f>K23</f>
        <v>12313300</v>
      </c>
      <c r="L9" s="238" t="s">
        <v>152</v>
      </c>
      <c r="M9" s="238" t="s">
        <v>152</v>
      </c>
      <c r="N9" s="75">
        <f>N10</f>
        <v>310000</v>
      </c>
      <c r="O9" s="13" t="s">
        <v>152</v>
      </c>
    </row>
    <row r="10" spans="1:15" s="4" customFormat="1" ht="15.75" customHeight="1">
      <c r="A10" s="16" t="s">
        <v>153</v>
      </c>
      <c r="B10" s="857" t="s">
        <v>154</v>
      </c>
      <c r="C10" s="18" t="s">
        <v>152</v>
      </c>
      <c r="D10" s="18" t="s">
        <v>152</v>
      </c>
      <c r="E10" s="18" t="s">
        <v>152</v>
      </c>
      <c r="F10" s="18" t="s">
        <v>152</v>
      </c>
      <c r="G10" s="18" t="s">
        <v>152</v>
      </c>
      <c r="H10" s="19">
        <f>N10</f>
        <v>310000</v>
      </c>
      <c r="I10" s="20" t="s">
        <v>152</v>
      </c>
      <c r="J10" s="20"/>
      <c r="K10" s="20" t="s">
        <v>152</v>
      </c>
      <c r="L10" s="20" t="s">
        <v>152</v>
      </c>
      <c r="M10" s="20" t="s">
        <v>152</v>
      </c>
      <c r="N10" s="241">
        <f>N11+N14+N12+N13</f>
        <v>310000</v>
      </c>
      <c r="O10" s="18" t="s">
        <v>152</v>
      </c>
    </row>
    <row r="11" spans="1:15" s="4" customFormat="1" ht="27" customHeight="1" hidden="1">
      <c r="A11" s="21" t="s">
        <v>155</v>
      </c>
      <c r="B11" s="857"/>
      <c r="C11" s="841" t="s">
        <v>156</v>
      </c>
      <c r="D11" s="22" t="s">
        <v>157</v>
      </c>
      <c r="E11" s="884"/>
      <c r="F11" s="841" t="s">
        <v>158</v>
      </c>
      <c r="G11" s="22"/>
      <c r="H11" s="19">
        <f>N11</f>
        <v>0</v>
      </c>
      <c r="I11" s="20" t="s">
        <v>152</v>
      </c>
      <c r="J11" s="20"/>
      <c r="K11" s="20" t="s">
        <v>152</v>
      </c>
      <c r="L11" s="20" t="s">
        <v>152</v>
      </c>
      <c r="M11" s="20" t="s">
        <v>152</v>
      </c>
      <c r="N11" s="241"/>
      <c r="O11" s="18" t="s">
        <v>152</v>
      </c>
    </row>
    <row r="12" spans="1:15" s="4" customFormat="1" ht="15.75" customHeight="1" hidden="1">
      <c r="A12" s="21" t="s">
        <v>159</v>
      </c>
      <c r="B12" s="857"/>
      <c r="C12" s="858"/>
      <c r="D12" s="22" t="s">
        <v>157</v>
      </c>
      <c r="E12" s="885"/>
      <c r="F12" s="858"/>
      <c r="G12" s="22"/>
      <c r="H12" s="19">
        <f>N12</f>
        <v>0</v>
      </c>
      <c r="I12" s="20" t="s">
        <v>152</v>
      </c>
      <c r="J12" s="20"/>
      <c r="K12" s="20" t="s">
        <v>152</v>
      </c>
      <c r="L12" s="20"/>
      <c r="M12" s="20"/>
      <c r="N12" s="241"/>
      <c r="O12" s="18"/>
    </row>
    <row r="13" spans="1:15" s="4" customFormat="1" ht="16.5" customHeight="1">
      <c r="A13" s="21" t="s">
        <v>160</v>
      </c>
      <c r="B13" s="857"/>
      <c r="C13" s="842"/>
      <c r="D13" s="22" t="s">
        <v>157</v>
      </c>
      <c r="E13" s="886"/>
      <c r="F13" s="842"/>
      <c r="G13" s="22"/>
      <c r="H13" s="19">
        <f>N13</f>
        <v>40000</v>
      </c>
      <c r="I13" s="20" t="s">
        <v>152</v>
      </c>
      <c r="J13" s="20"/>
      <c r="K13" s="20" t="s">
        <v>152</v>
      </c>
      <c r="L13" s="20"/>
      <c r="M13" s="20"/>
      <c r="N13" s="241">
        <v>40000</v>
      </c>
      <c r="O13" s="18"/>
    </row>
    <row r="14" spans="1:15" s="4" customFormat="1" ht="16.5" customHeight="1">
      <c r="A14" s="21" t="s">
        <v>161</v>
      </c>
      <c r="B14" s="857"/>
      <c r="C14" s="22" t="s">
        <v>156</v>
      </c>
      <c r="D14" s="22" t="s">
        <v>157</v>
      </c>
      <c r="E14" s="22"/>
      <c r="F14" s="22" t="s">
        <v>162</v>
      </c>
      <c r="G14" s="22"/>
      <c r="H14" s="19">
        <f>N14</f>
        <v>270000</v>
      </c>
      <c r="I14" s="20" t="s">
        <v>152</v>
      </c>
      <c r="J14" s="20"/>
      <c r="K14" s="20" t="s">
        <v>152</v>
      </c>
      <c r="L14" s="20" t="s">
        <v>152</v>
      </c>
      <c r="M14" s="20" t="s">
        <v>152</v>
      </c>
      <c r="N14" s="241">
        <v>270000</v>
      </c>
      <c r="O14" s="18" t="s">
        <v>152</v>
      </c>
    </row>
    <row r="15" spans="1:15" s="4" customFormat="1" ht="16.5" customHeight="1">
      <c r="A15" s="21" t="s">
        <v>163</v>
      </c>
      <c r="B15" s="841" t="s">
        <v>164</v>
      </c>
      <c r="C15" s="17" t="s">
        <v>152</v>
      </c>
      <c r="D15" s="22"/>
      <c r="E15" s="17" t="s">
        <v>152</v>
      </c>
      <c r="F15" s="17" t="s">
        <v>152</v>
      </c>
      <c r="G15" s="17" t="s">
        <v>152</v>
      </c>
      <c r="H15" s="19">
        <f>SUM(H16:H22)</f>
        <v>20484100</v>
      </c>
      <c r="I15" s="19">
        <f>I16+I18+I19+I17+I22</f>
        <v>20484100</v>
      </c>
      <c r="J15" s="874"/>
      <c r="K15" s="26" t="s">
        <v>152</v>
      </c>
      <c r="L15" s="20" t="s">
        <v>152</v>
      </c>
      <c r="M15" s="20" t="s">
        <v>152</v>
      </c>
      <c r="N15" s="26" t="s">
        <v>152</v>
      </c>
      <c r="O15" s="18" t="s">
        <v>152</v>
      </c>
    </row>
    <row r="16" spans="1:16" s="4" customFormat="1" ht="12.75">
      <c r="A16" s="855" t="s">
        <v>349</v>
      </c>
      <c r="B16" s="858"/>
      <c r="C16" s="896" t="s">
        <v>22</v>
      </c>
      <c r="D16" s="22" t="s">
        <v>157</v>
      </c>
      <c r="E16" s="896"/>
      <c r="F16" s="867">
        <v>130</v>
      </c>
      <c r="G16" s="867"/>
      <c r="H16" s="19">
        <f aca="true" t="shared" si="0" ref="H16:H22">I16</f>
        <v>330400</v>
      </c>
      <c r="I16" s="19">
        <v>330400</v>
      </c>
      <c r="J16" s="874"/>
      <c r="K16" s="26" t="s">
        <v>152</v>
      </c>
      <c r="L16" s="20" t="s">
        <v>152</v>
      </c>
      <c r="M16" s="20" t="s">
        <v>152</v>
      </c>
      <c r="N16" s="26" t="s">
        <v>152</v>
      </c>
      <c r="O16" s="18" t="s">
        <v>152</v>
      </c>
      <c r="P16" s="28"/>
    </row>
    <row r="17" spans="1:16" s="4" customFormat="1" ht="12.75">
      <c r="A17" s="856"/>
      <c r="B17" s="858"/>
      <c r="C17" s="897"/>
      <c r="D17" s="29">
        <v>14130030000000000</v>
      </c>
      <c r="E17" s="897"/>
      <c r="F17" s="869"/>
      <c r="G17" s="869"/>
      <c r="H17" s="19">
        <f t="shared" si="0"/>
        <v>16622600</v>
      </c>
      <c r="I17" s="19">
        <v>16622600</v>
      </c>
      <c r="J17" s="19"/>
      <c r="K17" s="26" t="s">
        <v>152</v>
      </c>
      <c r="L17" s="20" t="s">
        <v>152</v>
      </c>
      <c r="M17" s="20" t="s">
        <v>152</v>
      </c>
      <c r="N17" s="26" t="s">
        <v>152</v>
      </c>
      <c r="O17" s="18"/>
      <c r="P17" s="28"/>
    </row>
    <row r="18" spans="1:15" s="4" customFormat="1" ht="15" customHeight="1">
      <c r="A18" s="846" t="s">
        <v>350</v>
      </c>
      <c r="B18" s="858"/>
      <c r="C18" s="841" t="s">
        <v>24</v>
      </c>
      <c r="D18" s="22" t="s">
        <v>157</v>
      </c>
      <c r="E18" s="30"/>
      <c r="F18" s="867">
        <v>130</v>
      </c>
      <c r="G18" s="22"/>
      <c r="H18" s="19">
        <f t="shared" si="0"/>
        <v>1134900</v>
      </c>
      <c r="I18" s="19">
        <v>1134900</v>
      </c>
      <c r="J18" s="19"/>
      <c r="K18" s="20" t="s">
        <v>152</v>
      </c>
      <c r="L18" s="20" t="s">
        <v>152</v>
      </c>
      <c r="M18" s="20" t="s">
        <v>152</v>
      </c>
      <c r="N18" s="20" t="s">
        <v>152</v>
      </c>
      <c r="O18" s="18" t="s">
        <v>152</v>
      </c>
    </row>
    <row r="19" spans="1:15" s="4" customFormat="1" ht="25.5" customHeight="1" hidden="1">
      <c r="A19" s="866"/>
      <c r="B19" s="858"/>
      <c r="C19" s="858"/>
      <c r="D19" s="18"/>
      <c r="E19" s="30"/>
      <c r="F19" s="868"/>
      <c r="G19" s="22"/>
      <c r="H19" s="19">
        <f t="shared" si="0"/>
        <v>0</v>
      </c>
      <c r="I19" s="19"/>
      <c r="J19" s="19"/>
      <c r="K19" s="20" t="s">
        <v>152</v>
      </c>
      <c r="L19" s="20" t="s">
        <v>152</v>
      </c>
      <c r="M19" s="20" t="s">
        <v>152</v>
      </c>
      <c r="N19" s="20" t="s">
        <v>152</v>
      </c>
      <c r="O19" s="18" t="s">
        <v>152</v>
      </c>
    </row>
    <row r="20" spans="1:15" s="4" customFormat="1" ht="25.5" customHeight="1" hidden="1">
      <c r="A20" s="866"/>
      <c r="B20" s="858"/>
      <c r="C20" s="858"/>
      <c r="D20" s="30"/>
      <c r="E20" s="22"/>
      <c r="F20" s="868"/>
      <c r="G20" s="22"/>
      <c r="H20" s="19">
        <f t="shared" si="0"/>
        <v>0</v>
      </c>
      <c r="I20" s="20"/>
      <c r="J20" s="19"/>
      <c r="K20" s="20" t="s">
        <v>152</v>
      </c>
      <c r="L20" s="20" t="s">
        <v>152</v>
      </c>
      <c r="M20" s="20" t="s">
        <v>152</v>
      </c>
      <c r="N20" s="20" t="s">
        <v>152</v>
      </c>
      <c r="O20" s="18" t="s">
        <v>152</v>
      </c>
    </row>
    <row r="21" spans="1:15" s="4" customFormat="1" ht="42.75" customHeight="1" hidden="1">
      <c r="A21" s="866"/>
      <c r="B21" s="858"/>
      <c r="C21" s="858"/>
      <c r="D21" s="30"/>
      <c r="E21" s="22"/>
      <c r="F21" s="868"/>
      <c r="G21" s="22"/>
      <c r="H21" s="19">
        <f t="shared" si="0"/>
        <v>0</v>
      </c>
      <c r="I21" s="20"/>
      <c r="J21" s="19"/>
      <c r="K21" s="20" t="s">
        <v>152</v>
      </c>
      <c r="L21" s="20" t="s">
        <v>152</v>
      </c>
      <c r="M21" s="20" t="s">
        <v>152</v>
      </c>
      <c r="N21" s="20" t="s">
        <v>152</v>
      </c>
      <c r="O21" s="18" t="s">
        <v>152</v>
      </c>
    </row>
    <row r="22" spans="1:15" s="4" customFormat="1" ht="12" customHeight="1">
      <c r="A22" s="847"/>
      <c r="B22" s="842"/>
      <c r="C22" s="842"/>
      <c r="D22" s="29">
        <v>14130030000000000</v>
      </c>
      <c r="E22" s="22"/>
      <c r="F22" s="869"/>
      <c r="G22" s="22"/>
      <c r="H22" s="19">
        <f t="shared" si="0"/>
        <v>2396200</v>
      </c>
      <c r="I22" s="20">
        <v>2396200</v>
      </c>
      <c r="J22" s="19"/>
      <c r="K22" s="20" t="s">
        <v>152</v>
      </c>
      <c r="L22" s="20" t="s">
        <v>152</v>
      </c>
      <c r="M22" s="20" t="s">
        <v>152</v>
      </c>
      <c r="N22" s="20" t="s">
        <v>152</v>
      </c>
      <c r="O22" s="18"/>
    </row>
    <row r="23" spans="1:15" s="4" customFormat="1" ht="12.75">
      <c r="A23" s="79" t="s">
        <v>167</v>
      </c>
      <c r="B23" s="17" t="s">
        <v>168</v>
      </c>
      <c r="C23" s="17" t="s">
        <v>152</v>
      </c>
      <c r="D23" s="17" t="s">
        <v>152</v>
      </c>
      <c r="E23" s="17" t="s">
        <v>152</v>
      </c>
      <c r="F23" s="17" t="s">
        <v>152</v>
      </c>
      <c r="G23" s="17" t="s">
        <v>152</v>
      </c>
      <c r="H23" s="19">
        <f>K23</f>
        <v>12313300</v>
      </c>
      <c r="I23" s="20" t="s">
        <v>152</v>
      </c>
      <c r="J23" s="19"/>
      <c r="K23" s="19">
        <f>K24+K27+K28+K29+K30+K31+K32+K33+K35+K36+K37+K34+K38+K39+K40</f>
        <v>12313300</v>
      </c>
      <c r="L23" s="20" t="s">
        <v>152</v>
      </c>
      <c r="M23" s="20" t="s">
        <v>152</v>
      </c>
      <c r="N23" s="20" t="s">
        <v>152</v>
      </c>
      <c r="O23" s="18" t="s">
        <v>152</v>
      </c>
    </row>
    <row r="24" spans="1:16" s="4" customFormat="1" ht="72.75" customHeight="1">
      <c r="A24" s="32" t="s">
        <v>64</v>
      </c>
      <c r="B24" s="17"/>
      <c r="C24" s="33" t="s">
        <v>25</v>
      </c>
      <c r="D24" s="34" t="s">
        <v>169</v>
      </c>
      <c r="E24" s="17"/>
      <c r="F24" s="17" t="s">
        <v>162</v>
      </c>
      <c r="G24" s="17"/>
      <c r="H24" s="35">
        <f>K24</f>
        <v>839300</v>
      </c>
      <c r="I24" s="26" t="s">
        <v>152</v>
      </c>
      <c r="J24" s="35"/>
      <c r="K24" s="35">
        <v>839300</v>
      </c>
      <c r="L24" s="26" t="s">
        <v>152</v>
      </c>
      <c r="M24" s="26" t="s">
        <v>152</v>
      </c>
      <c r="N24" s="26" t="s">
        <v>152</v>
      </c>
      <c r="O24" s="36" t="s">
        <v>152</v>
      </c>
      <c r="P24" s="37"/>
    </row>
    <row r="25" spans="1:15" s="4" customFormat="1" ht="12.75" hidden="1">
      <c r="A25" s="38" t="s">
        <v>170</v>
      </c>
      <c r="B25" s="17" t="s">
        <v>171</v>
      </c>
      <c r="C25" s="22"/>
      <c r="D25" s="30"/>
      <c r="E25" s="22"/>
      <c r="F25" s="22"/>
      <c r="G25" s="22"/>
      <c r="H25" s="19"/>
      <c r="I25" s="20" t="s">
        <v>152</v>
      </c>
      <c r="J25" s="19"/>
      <c r="K25" s="19"/>
      <c r="L25" s="20" t="s">
        <v>152</v>
      </c>
      <c r="M25" s="20" t="s">
        <v>152</v>
      </c>
      <c r="N25" s="19"/>
      <c r="O25" s="39"/>
    </row>
    <row r="26" spans="1:15" s="4" customFormat="1" ht="12.75" hidden="1">
      <c r="A26" s="38" t="s">
        <v>172</v>
      </c>
      <c r="B26" s="17" t="s">
        <v>162</v>
      </c>
      <c r="C26" s="22"/>
      <c r="D26" s="22"/>
      <c r="E26" s="22"/>
      <c r="F26" s="22" t="s">
        <v>152</v>
      </c>
      <c r="G26" s="22"/>
      <c r="H26" s="19"/>
      <c r="I26" s="20" t="s">
        <v>152</v>
      </c>
      <c r="J26" s="19"/>
      <c r="K26" s="19"/>
      <c r="L26" s="20" t="s">
        <v>152</v>
      </c>
      <c r="M26" s="20" t="s">
        <v>152</v>
      </c>
      <c r="N26" s="19"/>
      <c r="O26" s="18" t="s">
        <v>152</v>
      </c>
    </row>
    <row r="27" spans="1:15" s="4" customFormat="1" ht="38.25" hidden="1">
      <c r="A27" s="40" t="s">
        <v>173</v>
      </c>
      <c r="B27" s="17"/>
      <c r="C27" s="33" t="s">
        <v>26</v>
      </c>
      <c r="D27" s="17" t="s">
        <v>157</v>
      </c>
      <c r="E27" s="22"/>
      <c r="F27" s="17" t="s">
        <v>162</v>
      </c>
      <c r="G27" s="22"/>
      <c r="H27" s="19">
        <f>K27</f>
        <v>0</v>
      </c>
      <c r="I27" s="26" t="s">
        <v>152</v>
      </c>
      <c r="J27" s="19"/>
      <c r="K27" s="19"/>
      <c r="L27" s="20"/>
      <c r="M27" s="20"/>
      <c r="N27" s="26" t="s">
        <v>152</v>
      </c>
      <c r="O27" s="18"/>
    </row>
    <row r="28" spans="1:15" s="4" customFormat="1" ht="25.5">
      <c r="A28" s="243" t="s">
        <v>63</v>
      </c>
      <c r="B28" s="250"/>
      <c r="C28" s="251" t="s">
        <v>59</v>
      </c>
      <c r="D28" s="250" t="s">
        <v>157</v>
      </c>
      <c r="E28" s="245"/>
      <c r="F28" s="250" t="s">
        <v>162</v>
      </c>
      <c r="G28" s="245"/>
      <c r="H28" s="246">
        <f>K28</f>
        <v>244000</v>
      </c>
      <c r="I28" s="247" t="s">
        <v>152</v>
      </c>
      <c r="J28" s="246"/>
      <c r="K28" s="246">
        <f>K83</f>
        <v>244000</v>
      </c>
      <c r="L28" s="252"/>
      <c r="M28" s="252"/>
      <c r="N28" s="247" t="s">
        <v>152</v>
      </c>
      <c r="O28" s="18"/>
    </row>
    <row r="29" spans="1:15" s="4" customFormat="1" ht="27.75" customHeight="1" hidden="1">
      <c r="A29" s="894" t="s">
        <v>79</v>
      </c>
      <c r="B29" s="250"/>
      <c r="C29" s="251" t="s">
        <v>87</v>
      </c>
      <c r="D29" s="250" t="s">
        <v>242</v>
      </c>
      <c r="E29" s="245"/>
      <c r="F29" s="253" t="s">
        <v>162</v>
      </c>
      <c r="G29" s="245"/>
      <c r="H29" s="246">
        <f aca="true" t="shared" si="1" ref="H29:H40">K29</f>
        <v>0</v>
      </c>
      <c r="I29" s="247" t="s">
        <v>152</v>
      </c>
      <c r="J29" s="246"/>
      <c r="K29" s="246">
        <f aca="true" t="shared" si="2" ref="K29:K38">K84</f>
        <v>0</v>
      </c>
      <c r="L29" s="252"/>
      <c r="M29" s="252"/>
      <c r="N29" s="247" t="s">
        <v>152</v>
      </c>
      <c r="O29" s="18"/>
    </row>
    <row r="30" spans="1:15" s="4" customFormat="1" ht="24" customHeight="1" hidden="1">
      <c r="A30" s="894"/>
      <c r="B30" s="250"/>
      <c r="C30" s="251" t="s">
        <v>87</v>
      </c>
      <c r="D30" s="250" t="s">
        <v>243</v>
      </c>
      <c r="E30" s="245"/>
      <c r="F30" s="253" t="s">
        <v>162</v>
      </c>
      <c r="G30" s="245"/>
      <c r="H30" s="246">
        <f t="shared" si="1"/>
        <v>0</v>
      </c>
      <c r="I30" s="247" t="s">
        <v>152</v>
      </c>
      <c r="J30" s="246"/>
      <c r="K30" s="246">
        <f t="shared" si="2"/>
        <v>0</v>
      </c>
      <c r="L30" s="252"/>
      <c r="M30" s="252"/>
      <c r="N30" s="247" t="s">
        <v>152</v>
      </c>
      <c r="O30" s="18"/>
    </row>
    <row r="31" spans="1:15" s="4" customFormat="1" ht="18" customHeight="1" hidden="1">
      <c r="A31" s="894"/>
      <c r="B31" s="250"/>
      <c r="C31" s="251" t="s">
        <v>87</v>
      </c>
      <c r="D31" s="250" t="s">
        <v>244</v>
      </c>
      <c r="E31" s="245"/>
      <c r="F31" s="253" t="s">
        <v>162</v>
      </c>
      <c r="G31" s="245"/>
      <c r="H31" s="246">
        <f t="shared" si="1"/>
        <v>0</v>
      </c>
      <c r="I31" s="247" t="s">
        <v>152</v>
      </c>
      <c r="J31" s="246"/>
      <c r="K31" s="246">
        <f t="shared" si="2"/>
        <v>0</v>
      </c>
      <c r="L31" s="252"/>
      <c r="M31" s="252"/>
      <c r="N31" s="247" t="s">
        <v>152</v>
      </c>
      <c r="O31" s="18"/>
    </row>
    <row r="32" spans="1:15" s="4" customFormat="1" ht="27" customHeight="1" hidden="1">
      <c r="A32" s="894"/>
      <c r="B32" s="250"/>
      <c r="C32" s="251" t="s">
        <v>87</v>
      </c>
      <c r="D32" s="250" t="s">
        <v>245</v>
      </c>
      <c r="E32" s="245"/>
      <c r="F32" s="253" t="s">
        <v>162</v>
      </c>
      <c r="G32" s="245"/>
      <c r="H32" s="246">
        <f t="shared" si="1"/>
        <v>0</v>
      </c>
      <c r="I32" s="247" t="s">
        <v>152</v>
      </c>
      <c r="J32" s="246"/>
      <c r="K32" s="246">
        <f t="shared" si="2"/>
        <v>0</v>
      </c>
      <c r="L32" s="252"/>
      <c r="M32" s="252"/>
      <c r="N32" s="247" t="s">
        <v>152</v>
      </c>
      <c r="O32" s="18"/>
    </row>
    <row r="33" spans="1:15" s="4" customFormat="1" ht="30.75" customHeight="1" hidden="1">
      <c r="A33" s="894"/>
      <c r="B33" s="250"/>
      <c r="C33" s="251" t="s">
        <v>87</v>
      </c>
      <c r="D33" s="250" t="s">
        <v>246</v>
      </c>
      <c r="E33" s="245"/>
      <c r="F33" s="253" t="s">
        <v>162</v>
      </c>
      <c r="G33" s="245"/>
      <c r="H33" s="246">
        <f t="shared" si="1"/>
        <v>0</v>
      </c>
      <c r="I33" s="247" t="s">
        <v>152</v>
      </c>
      <c r="J33" s="246"/>
      <c r="K33" s="246">
        <f t="shared" si="2"/>
        <v>0</v>
      </c>
      <c r="L33" s="252"/>
      <c r="M33" s="252"/>
      <c r="N33" s="247" t="s">
        <v>152</v>
      </c>
      <c r="O33" s="18"/>
    </row>
    <row r="34" spans="1:15" s="4" customFormat="1" ht="30.75" customHeight="1" hidden="1">
      <c r="A34" s="894"/>
      <c r="B34" s="250"/>
      <c r="C34" s="251" t="s">
        <v>87</v>
      </c>
      <c r="D34" s="250" t="s">
        <v>157</v>
      </c>
      <c r="E34" s="245"/>
      <c r="F34" s="253" t="s">
        <v>162</v>
      </c>
      <c r="G34" s="245"/>
      <c r="H34" s="246">
        <f t="shared" si="1"/>
        <v>0</v>
      </c>
      <c r="I34" s="247" t="s">
        <v>152</v>
      </c>
      <c r="J34" s="246"/>
      <c r="K34" s="246">
        <f t="shared" si="2"/>
        <v>0</v>
      </c>
      <c r="L34" s="252"/>
      <c r="M34" s="252"/>
      <c r="N34" s="247" t="s">
        <v>152</v>
      </c>
      <c r="O34" s="18"/>
    </row>
    <row r="35" spans="1:15" s="4" customFormat="1" ht="27" customHeight="1" hidden="1">
      <c r="A35" s="895" t="s">
        <v>247</v>
      </c>
      <c r="B35" s="250"/>
      <c r="C35" s="894" t="s">
        <v>96</v>
      </c>
      <c r="D35" s="250" t="s">
        <v>157</v>
      </c>
      <c r="E35" s="245"/>
      <c r="F35" s="253" t="s">
        <v>162</v>
      </c>
      <c r="G35" s="245"/>
      <c r="H35" s="246">
        <f t="shared" si="1"/>
        <v>0</v>
      </c>
      <c r="I35" s="247" t="s">
        <v>152</v>
      </c>
      <c r="J35" s="246"/>
      <c r="K35" s="246">
        <f t="shared" si="2"/>
        <v>0</v>
      </c>
      <c r="L35" s="252"/>
      <c r="M35" s="252"/>
      <c r="N35" s="247" t="s">
        <v>152</v>
      </c>
      <c r="O35" s="18"/>
    </row>
    <row r="36" spans="1:15" s="4" customFormat="1" ht="27" customHeight="1" hidden="1">
      <c r="A36" s="895"/>
      <c r="B36" s="250"/>
      <c r="C36" s="894"/>
      <c r="D36" s="250" t="s">
        <v>281</v>
      </c>
      <c r="E36" s="245"/>
      <c r="F36" s="253" t="s">
        <v>162</v>
      </c>
      <c r="G36" s="245"/>
      <c r="H36" s="246">
        <f t="shared" si="1"/>
        <v>0</v>
      </c>
      <c r="I36" s="247" t="s">
        <v>152</v>
      </c>
      <c r="J36" s="246"/>
      <c r="K36" s="246">
        <f t="shared" si="2"/>
        <v>0</v>
      </c>
      <c r="L36" s="252"/>
      <c r="M36" s="252"/>
      <c r="N36" s="247" t="s">
        <v>152</v>
      </c>
      <c r="O36" s="18"/>
    </row>
    <row r="37" spans="1:15" s="4" customFormat="1" ht="67.5" customHeight="1" hidden="1">
      <c r="A37" s="254" t="s">
        <v>62</v>
      </c>
      <c r="B37" s="255"/>
      <c r="C37" s="256" t="s">
        <v>60</v>
      </c>
      <c r="D37" s="250" t="s">
        <v>268</v>
      </c>
      <c r="E37" s="245"/>
      <c r="F37" s="253" t="s">
        <v>162</v>
      </c>
      <c r="G37" s="245"/>
      <c r="H37" s="246">
        <f t="shared" si="1"/>
        <v>0</v>
      </c>
      <c r="I37" s="247" t="s">
        <v>152</v>
      </c>
      <c r="J37" s="246"/>
      <c r="K37" s="246">
        <f t="shared" si="2"/>
        <v>0</v>
      </c>
      <c r="L37" s="252"/>
      <c r="M37" s="252"/>
      <c r="N37" s="247" t="s">
        <v>152</v>
      </c>
      <c r="O37" s="18"/>
    </row>
    <row r="38" spans="1:15" s="4" customFormat="1" ht="67.5" customHeight="1" hidden="1">
      <c r="A38" s="254" t="s">
        <v>80</v>
      </c>
      <c r="B38" s="255"/>
      <c r="C38" s="250" t="s">
        <v>27</v>
      </c>
      <c r="D38" s="250" t="s">
        <v>157</v>
      </c>
      <c r="E38" s="245"/>
      <c r="F38" s="253" t="s">
        <v>162</v>
      </c>
      <c r="G38" s="245"/>
      <c r="H38" s="246">
        <f t="shared" si="1"/>
        <v>0</v>
      </c>
      <c r="I38" s="247" t="s">
        <v>152</v>
      </c>
      <c r="J38" s="246"/>
      <c r="K38" s="246">
        <f t="shared" si="2"/>
        <v>0</v>
      </c>
      <c r="L38" s="252"/>
      <c r="M38" s="252"/>
      <c r="N38" s="247" t="s">
        <v>152</v>
      </c>
      <c r="O38" s="18"/>
    </row>
    <row r="39" spans="1:15" s="4" customFormat="1" ht="21" customHeight="1">
      <c r="A39" s="892" t="s">
        <v>351</v>
      </c>
      <c r="B39" s="255"/>
      <c r="C39" s="893" t="s">
        <v>344</v>
      </c>
      <c r="D39" s="245" t="s">
        <v>345</v>
      </c>
      <c r="E39" s="245"/>
      <c r="F39" s="890" t="s">
        <v>162</v>
      </c>
      <c r="G39" s="245"/>
      <c r="H39" s="246">
        <f t="shared" si="1"/>
        <v>11000000</v>
      </c>
      <c r="I39" s="247" t="s">
        <v>152</v>
      </c>
      <c r="J39" s="246"/>
      <c r="K39" s="246">
        <f>K120</f>
        <v>11000000</v>
      </c>
      <c r="L39" s="252"/>
      <c r="M39" s="252"/>
      <c r="N39" s="247" t="s">
        <v>152</v>
      </c>
      <c r="O39" s="18"/>
    </row>
    <row r="40" spans="1:15" s="4" customFormat="1" ht="18" customHeight="1">
      <c r="A40" s="892"/>
      <c r="B40" s="255"/>
      <c r="C40" s="893"/>
      <c r="D40" s="245" t="s">
        <v>348</v>
      </c>
      <c r="E40" s="245"/>
      <c r="F40" s="891"/>
      <c r="G40" s="245"/>
      <c r="H40" s="246">
        <f t="shared" si="1"/>
        <v>230000</v>
      </c>
      <c r="I40" s="247" t="s">
        <v>152</v>
      </c>
      <c r="J40" s="246"/>
      <c r="K40" s="246">
        <f>K121</f>
        <v>230000</v>
      </c>
      <c r="L40" s="252"/>
      <c r="M40" s="252"/>
      <c r="N40" s="247" t="s">
        <v>152</v>
      </c>
      <c r="O40" s="18"/>
    </row>
    <row r="41" spans="1:15" s="46" customFormat="1" ht="17.25" customHeight="1">
      <c r="A41" s="41" t="s">
        <v>174</v>
      </c>
      <c r="B41" s="42" t="s">
        <v>175</v>
      </c>
      <c r="C41" s="260" t="s">
        <v>152</v>
      </c>
      <c r="D41" s="260" t="s">
        <v>152</v>
      </c>
      <c r="E41" s="260" t="s">
        <v>152</v>
      </c>
      <c r="F41" s="260" t="s">
        <v>152</v>
      </c>
      <c r="G41" s="260" t="s">
        <v>152</v>
      </c>
      <c r="H41" s="44">
        <f>I41+N41+K41</f>
        <v>33107400</v>
      </c>
      <c r="I41" s="44">
        <f>I47+I66+I76</f>
        <v>20484100</v>
      </c>
      <c r="J41" s="44"/>
      <c r="K41" s="44">
        <f>K76+K80+K82+K91+K98+K84+K101+K119</f>
        <v>12313300</v>
      </c>
      <c r="L41" s="44"/>
      <c r="M41" s="44"/>
      <c r="N41" s="44">
        <f>N103+N122</f>
        <v>310000</v>
      </c>
      <c r="O41" s="45"/>
    </row>
    <row r="42" spans="1:15" s="46" customFormat="1" ht="18" customHeight="1">
      <c r="A42" s="21" t="s">
        <v>176</v>
      </c>
      <c r="B42" s="22" t="s">
        <v>177</v>
      </c>
      <c r="C42" s="47" t="s">
        <v>152</v>
      </c>
      <c r="D42" s="47" t="s">
        <v>152</v>
      </c>
      <c r="E42" s="47" t="s">
        <v>152</v>
      </c>
      <c r="F42" s="47" t="s">
        <v>152</v>
      </c>
      <c r="G42" s="47" t="s">
        <v>152</v>
      </c>
      <c r="H42" s="19">
        <f>I42+N42</f>
        <v>16278600</v>
      </c>
      <c r="I42" s="19">
        <f>I43+I45</f>
        <v>16278600</v>
      </c>
      <c r="J42" s="19"/>
      <c r="K42" s="19"/>
      <c r="L42" s="19"/>
      <c r="M42" s="19"/>
      <c r="N42" s="19"/>
      <c r="O42" s="18" t="s">
        <v>152</v>
      </c>
    </row>
    <row r="43" spans="1:15" s="46" customFormat="1" ht="25.5">
      <c r="A43" s="40" t="s">
        <v>178</v>
      </c>
      <c r="B43" s="22" t="s">
        <v>179</v>
      </c>
      <c r="C43" s="47" t="s">
        <v>152</v>
      </c>
      <c r="D43" s="47" t="s">
        <v>152</v>
      </c>
      <c r="E43" s="47" t="s">
        <v>152</v>
      </c>
      <c r="F43" s="47" t="s">
        <v>152</v>
      </c>
      <c r="G43" s="47" t="s">
        <v>152</v>
      </c>
      <c r="H43" s="19">
        <f>I43+N43</f>
        <v>16221500</v>
      </c>
      <c r="I43" s="19">
        <f>I48+I49+I51+I52</f>
        <v>16221500</v>
      </c>
      <c r="J43" s="19"/>
      <c r="K43" s="19"/>
      <c r="L43" s="19"/>
      <c r="M43" s="19"/>
      <c r="N43" s="19"/>
      <c r="O43" s="18" t="s">
        <v>152</v>
      </c>
    </row>
    <row r="44" spans="1:15" s="46" customFormat="1" ht="9.75" customHeight="1" hidden="1">
      <c r="A44" s="21" t="s">
        <v>180</v>
      </c>
      <c r="B44" s="22" t="s">
        <v>181</v>
      </c>
      <c r="C44" s="47" t="s">
        <v>152</v>
      </c>
      <c r="D44" s="47" t="s">
        <v>152</v>
      </c>
      <c r="E44" s="47" t="s">
        <v>152</v>
      </c>
      <c r="F44" s="47" t="s">
        <v>152</v>
      </c>
      <c r="G44" s="47" t="s">
        <v>152</v>
      </c>
      <c r="H44" s="19"/>
      <c r="I44" s="19"/>
      <c r="J44" s="19"/>
      <c r="K44" s="19"/>
      <c r="L44" s="19"/>
      <c r="M44" s="19"/>
      <c r="N44" s="19"/>
      <c r="O44" s="18" t="s">
        <v>152</v>
      </c>
    </row>
    <row r="45" spans="1:15" s="46" customFormat="1" ht="25.5">
      <c r="A45" s="21" t="s">
        <v>182</v>
      </c>
      <c r="B45" s="22" t="s">
        <v>183</v>
      </c>
      <c r="C45" s="47" t="s">
        <v>152</v>
      </c>
      <c r="D45" s="47" t="s">
        <v>152</v>
      </c>
      <c r="E45" s="47" t="s">
        <v>152</v>
      </c>
      <c r="F45" s="47" t="s">
        <v>152</v>
      </c>
      <c r="G45" s="47" t="s">
        <v>152</v>
      </c>
      <c r="H45" s="19">
        <f>I45+N45</f>
        <v>57100</v>
      </c>
      <c r="I45" s="19">
        <f>I72+I73</f>
        <v>57100</v>
      </c>
      <c r="J45" s="19"/>
      <c r="K45" s="19"/>
      <c r="L45" s="19"/>
      <c r="M45" s="19"/>
      <c r="N45" s="19"/>
      <c r="O45" s="18" t="s">
        <v>152</v>
      </c>
    </row>
    <row r="46" spans="1:15" s="46" customFormat="1" ht="13.5" customHeight="1" hidden="1">
      <c r="A46" s="21" t="s">
        <v>184</v>
      </c>
      <c r="B46" s="22" t="s">
        <v>185</v>
      </c>
      <c r="C46" s="47" t="s">
        <v>152</v>
      </c>
      <c r="D46" s="47" t="s">
        <v>152</v>
      </c>
      <c r="E46" s="47" t="s">
        <v>152</v>
      </c>
      <c r="F46" s="47" t="s">
        <v>152</v>
      </c>
      <c r="G46" s="47" t="s">
        <v>152</v>
      </c>
      <c r="H46" s="19">
        <v>0</v>
      </c>
      <c r="I46" s="19">
        <v>0</v>
      </c>
      <c r="J46" s="19"/>
      <c r="K46" s="19"/>
      <c r="L46" s="19"/>
      <c r="M46" s="19"/>
      <c r="N46" s="19"/>
      <c r="O46" s="39"/>
    </row>
    <row r="47" spans="1:15" s="46" customFormat="1" ht="29.25" customHeight="1">
      <c r="A47" s="839" t="s">
        <v>186</v>
      </c>
      <c r="B47" s="840"/>
      <c r="C47" s="48" t="s">
        <v>22</v>
      </c>
      <c r="D47" s="12"/>
      <c r="E47" s="48"/>
      <c r="F47" s="12"/>
      <c r="G47" s="12"/>
      <c r="H47" s="49">
        <f>SUM(H48:H65)</f>
        <v>16953000</v>
      </c>
      <c r="I47" s="49">
        <f>SUM(I48:I65)</f>
        <v>16953000</v>
      </c>
      <c r="J47" s="14"/>
      <c r="K47" s="15" t="s">
        <v>187</v>
      </c>
      <c r="L47" s="15"/>
      <c r="M47" s="15"/>
      <c r="N47" s="15" t="s">
        <v>187</v>
      </c>
      <c r="O47" s="50"/>
    </row>
    <row r="48" spans="1:15" s="46" customFormat="1" ht="12.75">
      <c r="A48" s="40" t="s">
        <v>4</v>
      </c>
      <c r="B48" s="22"/>
      <c r="C48" s="51" t="s">
        <v>22</v>
      </c>
      <c r="D48" s="29">
        <v>14130030000000000</v>
      </c>
      <c r="E48" s="17" t="s">
        <v>188</v>
      </c>
      <c r="F48" s="17" t="s">
        <v>179</v>
      </c>
      <c r="G48" s="17" t="s">
        <v>189</v>
      </c>
      <c r="H48" s="19">
        <f>I48</f>
        <v>12458900</v>
      </c>
      <c r="I48" s="97">
        <v>12458900</v>
      </c>
      <c r="J48" s="19"/>
      <c r="K48" s="26" t="s">
        <v>152</v>
      </c>
      <c r="L48" s="26" t="s">
        <v>152</v>
      </c>
      <c r="M48" s="26" t="s">
        <v>152</v>
      </c>
      <c r="N48" s="26" t="s">
        <v>152</v>
      </c>
      <c r="O48" s="17" t="s">
        <v>152</v>
      </c>
    </row>
    <row r="49" spans="1:15" s="46" customFormat="1" ht="15.75" customHeight="1" hidden="1">
      <c r="A49" s="40" t="s">
        <v>5</v>
      </c>
      <c r="B49" s="22"/>
      <c r="C49" s="51" t="s">
        <v>22</v>
      </c>
      <c r="D49" s="22" t="s">
        <v>157</v>
      </c>
      <c r="E49" s="17" t="s">
        <v>188</v>
      </c>
      <c r="F49" s="17" t="s">
        <v>190</v>
      </c>
      <c r="G49" s="17" t="s">
        <v>191</v>
      </c>
      <c r="H49" s="19">
        <f>I49</f>
        <v>0</v>
      </c>
      <c r="I49" s="19"/>
      <c r="J49" s="19"/>
      <c r="K49" s="26" t="s">
        <v>152</v>
      </c>
      <c r="L49" s="26" t="s">
        <v>152</v>
      </c>
      <c r="M49" s="26" t="s">
        <v>152</v>
      </c>
      <c r="N49" s="26" t="s">
        <v>152</v>
      </c>
      <c r="O49" s="17"/>
    </row>
    <row r="50" spans="1:15" s="46" customFormat="1" ht="12.75" hidden="1">
      <c r="A50" s="40" t="s">
        <v>5</v>
      </c>
      <c r="B50" s="22"/>
      <c r="C50" s="22"/>
      <c r="D50" s="30"/>
      <c r="E50" s="22"/>
      <c r="F50" s="22" t="s">
        <v>190</v>
      </c>
      <c r="G50" s="22" t="s">
        <v>191</v>
      </c>
      <c r="H50" s="19">
        <f aca="true" t="shared" si="3" ref="H50:H65">I50</f>
        <v>0</v>
      </c>
      <c r="I50" s="19"/>
      <c r="J50" s="19"/>
      <c r="K50" s="26" t="s">
        <v>152</v>
      </c>
      <c r="L50" s="26" t="s">
        <v>152</v>
      </c>
      <c r="M50" s="26" t="s">
        <v>152</v>
      </c>
      <c r="N50" s="26" t="s">
        <v>152</v>
      </c>
      <c r="O50" s="17" t="s">
        <v>152</v>
      </c>
    </row>
    <row r="51" spans="1:15" s="46" customFormat="1" ht="12.75">
      <c r="A51" s="32" t="s">
        <v>6</v>
      </c>
      <c r="B51" s="22"/>
      <c r="C51" s="51" t="s">
        <v>22</v>
      </c>
      <c r="D51" s="29">
        <v>14130030000000000</v>
      </c>
      <c r="E51" s="17" t="s">
        <v>188</v>
      </c>
      <c r="F51" s="17" t="s">
        <v>192</v>
      </c>
      <c r="G51" s="17" t="s">
        <v>193</v>
      </c>
      <c r="H51" s="19">
        <f t="shared" si="3"/>
        <v>3762600</v>
      </c>
      <c r="I51" s="97">
        <v>3762600</v>
      </c>
      <c r="J51" s="19"/>
      <c r="K51" s="26" t="s">
        <v>152</v>
      </c>
      <c r="L51" s="26" t="s">
        <v>152</v>
      </c>
      <c r="M51" s="26" t="s">
        <v>152</v>
      </c>
      <c r="N51" s="26" t="s">
        <v>152</v>
      </c>
      <c r="O51" s="17" t="s">
        <v>152</v>
      </c>
    </row>
    <row r="52" spans="1:15" s="46" customFormat="1" ht="12.75" hidden="1">
      <c r="A52" s="89"/>
      <c r="B52" s="25"/>
      <c r="C52" s="52"/>
      <c r="D52" s="53">
        <v>14130030000000000</v>
      </c>
      <c r="E52" s="52"/>
      <c r="F52" s="54"/>
      <c r="G52" s="54"/>
      <c r="H52" s="19">
        <f t="shared" si="3"/>
        <v>0</v>
      </c>
      <c r="I52" s="19"/>
      <c r="J52" s="19"/>
      <c r="K52" s="26" t="s">
        <v>152</v>
      </c>
      <c r="L52" s="26" t="s">
        <v>152</v>
      </c>
      <c r="M52" s="26" t="s">
        <v>152</v>
      </c>
      <c r="N52" s="26" t="s">
        <v>152</v>
      </c>
      <c r="O52" s="17"/>
    </row>
    <row r="53" spans="1:15" s="46" customFormat="1" ht="13.5" customHeight="1">
      <c r="A53" s="846" t="s">
        <v>7</v>
      </c>
      <c r="B53" s="22"/>
      <c r="C53" s="870" t="s">
        <v>22</v>
      </c>
      <c r="D53" s="22" t="s">
        <v>157</v>
      </c>
      <c r="E53" s="22" t="s">
        <v>188</v>
      </c>
      <c r="F53" s="841" t="s">
        <v>194</v>
      </c>
      <c r="G53" s="22" t="s">
        <v>195</v>
      </c>
      <c r="H53" s="19">
        <f t="shared" si="3"/>
        <v>30200</v>
      </c>
      <c r="I53" s="97">
        <v>30200</v>
      </c>
      <c r="J53" s="19"/>
      <c r="K53" s="26" t="s">
        <v>152</v>
      </c>
      <c r="L53" s="26" t="s">
        <v>152</v>
      </c>
      <c r="M53" s="26" t="s">
        <v>152</v>
      </c>
      <c r="N53" s="26" t="s">
        <v>152</v>
      </c>
      <c r="O53" s="17" t="s">
        <v>152</v>
      </c>
    </row>
    <row r="54" spans="1:15" s="46" customFormat="1" ht="12.75" customHeight="1" hidden="1">
      <c r="A54" s="866"/>
      <c r="B54" s="22"/>
      <c r="C54" s="871"/>
      <c r="D54" s="30"/>
      <c r="E54" s="22"/>
      <c r="F54" s="858"/>
      <c r="G54" s="22" t="s">
        <v>195</v>
      </c>
      <c r="H54" s="19">
        <f t="shared" si="3"/>
        <v>0</v>
      </c>
      <c r="I54" s="19"/>
      <c r="J54" s="19"/>
      <c r="K54" s="26" t="s">
        <v>152</v>
      </c>
      <c r="L54" s="26" t="s">
        <v>152</v>
      </c>
      <c r="M54" s="26" t="s">
        <v>152</v>
      </c>
      <c r="N54" s="26" t="s">
        <v>152</v>
      </c>
      <c r="O54" s="17" t="s">
        <v>152</v>
      </c>
    </row>
    <row r="55" spans="1:15" s="46" customFormat="1" ht="12.75" customHeight="1" hidden="1">
      <c r="A55" s="866"/>
      <c r="B55" s="22"/>
      <c r="C55" s="871"/>
      <c r="D55" s="30"/>
      <c r="E55" s="22"/>
      <c r="F55" s="858"/>
      <c r="G55" s="22"/>
      <c r="H55" s="19">
        <f t="shared" si="3"/>
        <v>0</v>
      </c>
      <c r="I55" s="19"/>
      <c r="J55" s="19"/>
      <c r="K55" s="26" t="s">
        <v>152</v>
      </c>
      <c r="L55" s="26" t="s">
        <v>152</v>
      </c>
      <c r="M55" s="26" t="s">
        <v>152</v>
      </c>
      <c r="N55" s="26" t="s">
        <v>152</v>
      </c>
      <c r="O55" s="17" t="s">
        <v>152</v>
      </c>
    </row>
    <row r="56" spans="1:15" s="46" customFormat="1" ht="12.75" customHeight="1" hidden="1">
      <c r="A56" s="866"/>
      <c r="B56" s="22"/>
      <c r="C56" s="871"/>
      <c r="D56" s="30"/>
      <c r="E56" s="22"/>
      <c r="F56" s="858"/>
      <c r="G56" s="22"/>
      <c r="H56" s="19">
        <f t="shared" si="3"/>
        <v>0</v>
      </c>
      <c r="I56" s="19"/>
      <c r="J56" s="19"/>
      <c r="K56" s="26" t="s">
        <v>152</v>
      </c>
      <c r="L56" s="26" t="s">
        <v>152</v>
      </c>
      <c r="M56" s="26" t="s">
        <v>152</v>
      </c>
      <c r="N56" s="26" t="s">
        <v>152</v>
      </c>
      <c r="O56" s="17" t="s">
        <v>152</v>
      </c>
    </row>
    <row r="57" spans="1:15" s="46" customFormat="1" ht="12.75" customHeight="1" hidden="1">
      <c r="A57" s="866"/>
      <c r="B57" s="22"/>
      <c r="C57" s="871"/>
      <c r="D57" s="30"/>
      <c r="E57" s="22"/>
      <c r="F57" s="858"/>
      <c r="G57" s="22"/>
      <c r="H57" s="19">
        <f t="shared" si="3"/>
        <v>0</v>
      </c>
      <c r="I57" s="19"/>
      <c r="J57" s="19"/>
      <c r="K57" s="26" t="s">
        <v>152</v>
      </c>
      <c r="L57" s="26" t="s">
        <v>152</v>
      </c>
      <c r="M57" s="26" t="s">
        <v>152</v>
      </c>
      <c r="N57" s="26" t="s">
        <v>152</v>
      </c>
      <c r="O57" s="17" t="s">
        <v>152</v>
      </c>
    </row>
    <row r="58" spans="1:15" s="46" customFormat="1" ht="12.75" customHeight="1">
      <c r="A58" s="847"/>
      <c r="B58" s="22"/>
      <c r="C58" s="872"/>
      <c r="D58" s="29">
        <v>14130030000000000</v>
      </c>
      <c r="E58" s="22" t="s">
        <v>188</v>
      </c>
      <c r="F58" s="842"/>
      <c r="G58" s="22" t="s">
        <v>195</v>
      </c>
      <c r="H58" s="19">
        <f t="shared" si="3"/>
        <v>19300</v>
      </c>
      <c r="I58" s="97">
        <v>19300</v>
      </c>
      <c r="J58" s="19"/>
      <c r="K58" s="26" t="s">
        <v>152</v>
      </c>
      <c r="L58" s="26"/>
      <c r="M58" s="26"/>
      <c r="N58" s="26" t="s">
        <v>152</v>
      </c>
      <c r="O58" s="17"/>
    </row>
    <row r="59" spans="1:15" s="46" customFormat="1" ht="12.75" customHeight="1">
      <c r="A59" s="31" t="s">
        <v>8</v>
      </c>
      <c r="B59" s="22"/>
      <c r="C59" s="51" t="s">
        <v>22</v>
      </c>
      <c r="D59" s="22" t="s">
        <v>157</v>
      </c>
      <c r="E59" s="23" t="s">
        <v>188</v>
      </c>
      <c r="F59" s="24" t="s">
        <v>209</v>
      </c>
      <c r="G59" s="23" t="s">
        <v>195</v>
      </c>
      <c r="H59" s="19">
        <f t="shared" si="3"/>
        <v>120000</v>
      </c>
      <c r="I59" s="19">
        <v>120000</v>
      </c>
      <c r="J59" s="19"/>
      <c r="K59" s="26" t="s">
        <v>152</v>
      </c>
      <c r="L59" s="26"/>
      <c r="M59" s="26"/>
      <c r="N59" s="26" t="s">
        <v>152</v>
      </c>
      <c r="O59" s="17"/>
    </row>
    <row r="60" spans="1:15" s="46" customFormat="1" ht="12.75">
      <c r="A60" s="855" t="s">
        <v>12</v>
      </c>
      <c r="B60" s="22"/>
      <c r="C60" s="841" t="s">
        <v>22</v>
      </c>
      <c r="D60" s="22" t="s">
        <v>157</v>
      </c>
      <c r="E60" s="841" t="s">
        <v>188</v>
      </c>
      <c r="F60" s="841" t="s">
        <v>196</v>
      </c>
      <c r="G60" s="841" t="s">
        <v>195</v>
      </c>
      <c r="H60" s="19">
        <f t="shared" si="3"/>
        <v>165800</v>
      </c>
      <c r="I60" s="19">
        <v>165800</v>
      </c>
      <c r="J60" s="19"/>
      <c r="K60" s="26" t="s">
        <v>152</v>
      </c>
      <c r="L60" s="26" t="s">
        <v>152</v>
      </c>
      <c r="M60" s="26" t="s">
        <v>152</v>
      </c>
      <c r="N60" s="26" t="s">
        <v>152</v>
      </c>
      <c r="O60" s="17" t="s">
        <v>152</v>
      </c>
    </row>
    <row r="61" spans="1:15" s="46" customFormat="1" ht="12.75">
      <c r="A61" s="856"/>
      <c r="B61" s="22"/>
      <c r="C61" s="842"/>
      <c r="D61" s="29">
        <v>14130030000000000</v>
      </c>
      <c r="E61" s="842"/>
      <c r="F61" s="842"/>
      <c r="G61" s="842"/>
      <c r="H61" s="19">
        <f t="shared" si="3"/>
        <v>20000</v>
      </c>
      <c r="I61" s="97">
        <v>20000</v>
      </c>
      <c r="J61" s="19"/>
      <c r="K61" s="26" t="s">
        <v>152</v>
      </c>
      <c r="L61" s="26" t="s">
        <v>152</v>
      </c>
      <c r="M61" s="26" t="s">
        <v>152</v>
      </c>
      <c r="N61" s="26" t="s">
        <v>152</v>
      </c>
      <c r="O61" s="17"/>
    </row>
    <row r="62" spans="1:15" s="46" customFormat="1" ht="12.75" hidden="1">
      <c r="A62" s="40" t="s">
        <v>13</v>
      </c>
      <c r="B62" s="22"/>
      <c r="C62" s="22"/>
      <c r="D62" s="30"/>
      <c r="E62" s="22"/>
      <c r="F62" s="22" t="s">
        <v>197</v>
      </c>
      <c r="G62" s="22" t="s">
        <v>195</v>
      </c>
      <c r="H62" s="19">
        <f t="shared" si="3"/>
        <v>0</v>
      </c>
      <c r="I62" s="19"/>
      <c r="J62" s="19"/>
      <c r="K62" s="26" t="s">
        <v>152</v>
      </c>
      <c r="L62" s="26" t="s">
        <v>152</v>
      </c>
      <c r="M62" s="26" t="s">
        <v>152</v>
      </c>
      <c r="N62" s="26" t="s">
        <v>152</v>
      </c>
      <c r="O62" s="17" t="s">
        <v>152</v>
      </c>
    </row>
    <row r="63" spans="1:15" s="46" customFormat="1" ht="12.75">
      <c r="A63" s="40" t="s">
        <v>14</v>
      </c>
      <c r="B63" s="22"/>
      <c r="C63" s="22" t="s">
        <v>22</v>
      </c>
      <c r="D63" s="29">
        <v>14130030000000000</v>
      </c>
      <c r="E63" s="22" t="s">
        <v>188</v>
      </c>
      <c r="F63" s="22" t="s">
        <v>198</v>
      </c>
      <c r="G63" s="22" t="s">
        <v>195</v>
      </c>
      <c r="H63" s="19">
        <f t="shared" si="3"/>
        <v>311800</v>
      </c>
      <c r="I63" s="97">
        <v>311800</v>
      </c>
      <c r="J63" s="19"/>
      <c r="K63" s="26" t="s">
        <v>152</v>
      </c>
      <c r="L63" s="26" t="s">
        <v>152</v>
      </c>
      <c r="M63" s="26" t="s">
        <v>152</v>
      </c>
      <c r="N63" s="26" t="s">
        <v>152</v>
      </c>
      <c r="O63" s="17" t="s">
        <v>152</v>
      </c>
    </row>
    <row r="64" spans="1:15" s="46" customFormat="1" ht="12.75">
      <c r="A64" s="846" t="s">
        <v>340</v>
      </c>
      <c r="B64" s="22"/>
      <c r="C64" s="841" t="s">
        <v>22</v>
      </c>
      <c r="D64" s="22" t="s">
        <v>157</v>
      </c>
      <c r="E64" s="841" t="s">
        <v>188</v>
      </c>
      <c r="F64" s="841" t="s">
        <v>199</v>
      </c>
      <c r="G64" s="841" t="s">
        <v>195</v>
      </c>
      <c r="H64" s="19">
        <f t="shared" si="3"/>
        <v>14400</v>
      </c>
      <c r="I64" s="19">
        <v>14400</v>
      </c>
      <c r="J64" s="19"/>
      <c r="K64" s="26" t="s">
        <v>152</v>
      </c>
      <c r="L64" s="26" t="s">
        <v>152</v>
      </c>
      <c r="M64" s="26" t="s">
        <v>152</v>
      </c>
      <c r="N64" s="26" t="s">
        <v>152</v>
      </c>
      <c r="O64" s="17"/>
    </row>
    <row r="65" spans="1:15" s="46" customFormat="1" ht="12.75">
      <c r="A65" s="847"/>
      <c r="B65" s="22"/>
      <c r="C65" s="842"/>
      <c r="D65" s="29">
        <v>14130030000000000</v>
      </c>
      <c r="E65" s="842"/>
      <c r="F65" s="842"/>
      <c r="G65" s="842"/>
      <c r="H65" s="19">
        <f t="shared" si="3"/>
        <v>50000</v>
      </c>
      <c r="I65" s="97">
        <v>50000</v>
      </c>
      <c r="J65" s="19"/>
      <c r="K65" s="26" t="s">
        <v>152</v>
      </c>
      <c r="L65" s="26" t="s">
        <v>152</v>
      </c>
      <c r="M65" s="26" t="s">
        <v>152</v>
      </c>
      <c r="N65" s="26" t="s">
        <v>152</v>
      </c>
      <c r="O65" s="17" t="s">
        <v>152</v>
      </c>
    </row>
    <row r="66" spans="1:15" s="46" customFormat="1" ht="27.75" customHeight="1">
      <c r="A66" s="839" t="s">
        <v>341</v>
      </c>
      <c r="B66" s="840"/>
      <c r="C66" s="48" t="s">
        <v>24</v>
      </c>
      <c r="D66" s="12"/>
      <c r="E66" s="48"/>
      <c r="F66" s="12"/>
      <c r="G66" s="12"/>
      <c r="H66" s="14">
        <f>I66</f>
        <v>3531100</v>
      </c>
      <c r="I66" s="49">
        <f>I67+I68+I69+I70+I71+I72+I73+I75</f>
        <v>3531100</v>
      </c>
      <c r="J66" s="14"/>
      <c r="K66" s="15" t="s">
        <v>187</v>
      </c>
      <c r="L66" s="15"/>
      <c r="M66" s="15"/>
      <c r="N66" s="15" t="s">
        <v>187</v>
      </c>
      <c r="O66" s="50"/>
    </row>
    <row r="67" spans="1:15" s="46" customFormat="1" ht="15" customHeight="1">
      <c r="A67" s="40" t="s">
        <v>9</v>
      </c>
      <c r="B67" s="22"/>
      <c r="C67" s="22" t="s">
        <v>24</v>
      </c>
      <c r="D67" s="22" t="s">
        <v>157</v>
      </c>
      <c r="E67" s="22" t="s">
        <v>188</v>
      </c>
      <c r="F67" s="22" t="s">
        <v>201</v>
      </c>
      <c r="G67" s="22" t="s">
        <v>195</v>
      </c>
      <c r="H67" s="19">
        <f>I67</f>
        <v>786300</v>
      </c>
      <c r="I67" s="19">
        <v>786300</v>
      </c>
      <c r="J67" s="19"/>
      <c r="K67" s="26" t="s">
        <v>152</v>
      </c>
      <c r="L67" s="26" t="s">
        <v>152</v>
      </c>
      <c r="M67" s="26" t="s">
        <v>152</v>
      </c>
      <c r="N67" s="26" t="s">
        <v>152</v>
      </c>
      <c r="O67" s="17" t="s">
        <v>152</v>
      </c>
    </row>
    <row r="68" spans="1:15" s="46" customFormat="1" ht="11.25" customHeight="1">
      <c r="A68" s="846" t="s">
        <v>11</v>
      </c>
      <c r="B68" s="22"/>
      <c r="C68" s="841" t="s">
        <v>24</v>
      </c>
      <c r="D68" s="22" t="s">
        <v>157</v>
      </c>
      <c r="E68" s="841" t="s">
        <v>188</v>
      </c>
      <c r="F68" s="841" t="s">
        <v>202</v>
      </c>
      <c r="G68" s="841" t="s">
        <v>195</v>
      </c>
      <c r="H68" s="19">
        <f aca="true" t="shared" si="4" ref="H68:H75">I68</f>
        <v>157500</v>
      </c>
      <c r="I68" s="19">
        <v>157500</v>
      </c>
      <c r="J68" s="19"/>
      <c r="K68" s="26" t="s">
        <v>152</v>
      </c>
      <c r="L68" s="26" t="s">
        <v>152</v>
      </c>
      <c r="M68" s="26" t="s">
        <v>152</v>
      </c>
      <c r="N68" s="26" t="s">
        <v>152</v>
      </c>
      <c r="O68" s="17" t="s">
        <v>152</v>
      </c>
    </row>
    <row r="69" spans="1:15" s="46" customFormat="1" ht="12.75">
      <c r="A69" s="847"/>
      <c r="B69" s="22"/>
      <c r="C69" s="842"/>
      <c r="D69" s="29">
        <v>14130030000000000</v>
      </c>
      <c r="E69" s="842"/>
      <c r="F69" s="842"/>
      <c r="G69" s="842"/>
      <c r="H69" s="19">
        <f t="shared" si="4"/>
        <v>1900000</v>
      </c>
      <c r="I69" s="19">
        <v>1900000</v>
      </c>
      <c r="J69" s="19"/>
      <c r="K69" s="26" t="s">
        <v>152</v>
      </c>
      <c r="L69" s="26"/>
      <c r="M69" s="26"/>
      <c r="N69" s="26" t="s">
        <v>152</v>
      </c>
      <c r="O69" s="17"/>
    </row>
    <row r="70" spans="1:15" s="46" customFormat="1" ht="12.75">
      <c r="A70" s="846" t="s">
        <v>12</v>
      </c>
      <c r="B70" s="22"/>
      <c r="C70" s="841" t="s">
        <v>24</v>
      </c>
      <c r="D70" s="22" t="s">
        <v>157</v>
      </c>
      <c r="E70" s="841" t="s">
        <v>188</v>
      </c>
      <c r="F70" s="841" t="s">
        <v>196</v>
      </c>
      <c r="G70" s="841" t="s">
        <v>195</v>
      </c>
      <c r="H70" s="19">
        <f t="shared" si="4"/>
        <v>94000</v>
      </c>
      <c r="I70" s="19">
        <v>94000</v>
      </c>
      <c r="J70" s="19"/>
      <c r="K70" s="26" t="s">
        <v>152</v>
      </c>
      <c r="L70" s="26" t="s">
        <v>152</v>
      </c>
      <c r="M70" s="26" t="s">
        <v>152</v>
      </c>
      <c r="N70" s="26" t="s">
        <v>152</v>
      </c>
      <c r="O70" s="17" t="s">
        <v>152</v>
      </c>
    </row>
    <row r="71" spans="1:15" s="46" customFormat="1" ht="12.75">
      <c r="A71" s="847"/>
      <c r="B71" s="22"/>
      <c r="C71" s="842"/>
      <c r="D71" s="29">
        <v>14130030000000000</v>
      </c>
      <c r="E71" s="842"/>
      <c r="F71" s="842"/>
      <c r="G71" s="842"/>
      <c r="H71" s="19">
        <f t="shared" si="4"/>
        <v>496200</v>
      </c>
      <c r="I71" s="19">
        <v>496200</v>
      </c>
      <c r="J71" s="19"/>
      <c r="K71" s="26" t="s">
        <v>152</v>
      </c>
      <c r="L71" s="26"/>
      <c r="M71" s="26"/>
      <c r="N71" s="26" t="s">
        <v>152</v>
      </c>
      <c r="O71" s="17"/>
    </row>
    <row r="72" spans="1:15" s="46" customFormat="1" ht="12.75">
      <c r="A72" s="40" t="s">
        <v>13</v>
      </c>
      <c r="B72" s="22"/>
      <c r="C72" s="22" t="s">
        <v>24</v>
      </c>
      <c r="D72" s="22" t="s">
        <v>157</v>
      </c>
      <c r="E72" s="22" t="s">
        <v>188</v>
      </c>
      <c r="F72" s="22" t="s">
        <v>197</v>
      </c>
      <c r="G72" s="22" t="s">
        <v>203</v>
      </c>
      <c r="H72" s="19">
        <f t="shared" si="4"/>
        <v>55400</v>
      </c>
      <c r="I72" s="19">
        <v>55400</v>
      </c>
      <c r="J72" s="19"/>
      <c r="K72" s="26" t="s">
        <v>152</v>
      </c>
      <c r="L72" s="26" t="s">
        <v>152</v>
      </c>
      <c r="M72" s="26" t="s">
        <v>152</v>
      </c>
      <c r="N72" s="26" t="s">
        <v>152</v>
      </c>
      <c r="O72" s="17" t="s">
        <v>152</v>
      </c>
    </row>
    <row r="73" spans="1:15" s="46" customFormat="1" ht="12.75">
      <c r="A73" s="40" t="s">
        <v>13</v>
      </c>
      <c r="B73" s="22"/>
      <c r="C73" s="22" t="s">
        <v>24</v>
      </c>
      <c r="D73" s="22" t="s">
        <v>157</v>
      </c>
      <c r="E73" s="22" t="s">
        <v>188</v>
      </c>
      <c r="F73" s="22" t="s">
        <v>197</v>
      </c>
      <c r="G73" s="22" t="s">
        <v>204</v>
      </c>
      <c r="H73" s="19">
        <f t="shared" si="4"/>
        <v>1700</v>
      </c>
      <c r="I73" s="97">
        <v>1700</v>
      </c>
      <c r="J73" s="19"/>
      <c r="K73" s="26" t="s">
        <v>152</v>
      </c>
      <c r="L73" s="26" t="s">
        <v>152</v>
      </c>
      <c r="M73" s="26" t="s">
        <v>152</v>
      </c>
      <c r="N73" s="26" t="s">
        <v>152</v>
      </c>
      <c r="O73" s="17" t="s">
        <v>152</v>
      </c>
    </row>
    <row r="74" spans="1:15" s="46" customFormat="1" ht="12.75" hidden="1">
      <c r="A74" s="40" t="s">
        <v>14</v>
      </c>
      <c r="B74" s="22"/>
      <c r="C74" s="22" t="s">
        <v>24</v>
      </c>
      <c r="D74" s="22" t="s">
        <v>157</v>
      </c>
      <c r="E74" s="22" t="s">
        <v>205</v>
      </c>
      <c r="F74" s="22" t="s">
        <v>198</v>
      </c>
      <c r="G74" s="22" t="s">
        <v>195</v>
      </c>
      <c r="H74" s="19">
        <f t="shared" si="4"/>
        <v>0</v>
      </c>
      <c r="I74" s="19"/>
      <c r="J74" s="19"/>
      <c r="K74" s="26" t="s">
        <v>152</v>
      </c>
      <c r="L74" s="26" t="s">
        <v>152</v>
      </c>
      <c r="M74" s="26" t="s">
        <v>152</v>
      </c>
      <c r="N74" s="26" t="s">
        <v>152</v>
      </c>
      <c r="O74" s="17" t="s">
        <v>152</v>
      </c>
    </row>
    <row r="75" spans="1:15" s="46" customFormat="1" ht="12.75">
      <c r="A75" s="40" t="s">
        <v>340</v>
      </c>
      <c r="B75" s="22"/>
      <c r="C75" s="22" t="s">
        <v>24</v>
      </c>
      <c r="D75" s="22" t="s">
        <v>157</v>
      </c>
      <c r="E75" s="22" t="s">
        <v>188</v>
      </c>
      <c r="F75" s="22" t="s">
        <v>199</v>
      </c>
      <c r="G75" s="22" t="s">
        <v>195</v>
      </c>
      <c r="H75" s="19">
        <f t="shared" si="4"/>
        <v>40000</v>
      </c>
      <c r="I75" s="19">
        <v>40000</v>
      </c>
      <c r="J75" s="19"/>
      <c r="K75" s="26" t="s">
        <v>152</v>
      </c>
      <c r="L75" s="26" t="s">
        <v>152</v>
      </c>
      <c r="M75" s="26" t="s">
        <v>152</v>
      </c>
      <c r="N75" s="26" t="s">
        <v>152</v>
      </c>
      <c r="O75" s="17" t="s">
        <v>152</v>
      </c>
    </row>
    <row r="76" spans="1:15" s="46" customFormat="1" ht="13.5">
      <c r="A76" s="839" t="s">
        <v>206</v>
      </c>
      <c r="B76" s="840"/>
      <c r="C76" s="48" t="s">
        <v>25</v>
      </c>
      <c r="D76" s="12"/>
      <c r="E76" s="48"/>
      <c r="F76" s="12"/>
      <c r="G76" s="12"/>
      <c r="H76" s="14">
        <f>K76</f>
        <v>839300</v>
      </c>
      <c r="I76" s="15"/>
      <c r="J76" s="14"/>
      <c r="K76" s="14">
        <f>K79</f>
        <v>839300</v>
      </c>
      <c r="L76" s="14"/>
      <c r="M76" s="14"/>
      <c r="N76" s="15" t="s">
        <v>187</v>
      </c>
      <c r="O76" s="50"/>
    </row>
    <row r="77" spans="1:15" s="46" customFormat="1" ht="12.75" hidden="1">
      <c r="A77" s="40" t="s">
        <v>4</v>
      </c>
      <c r="B77" s="22"/>
      <c r="C77" s="22"/>
      <c r="D77" s="22"/>
      <c r="E77" s="22"/>
      <c r="F77" s="22" t="s">
        <v>179</v>
      </c>
      <c r="G77" s="22" t="s">
        <v>189</v>
      </c>
      <c r="H77" s="19">
        <f>I77</f>
        <v>0</v>
      </c>
      <c r="I77" s="19"/>
      <c r="J77" s="19"/>
      <c r="K77" s="35" t="s">
        <v>152</v>
      </c>
      <c r="L77" s="26" t="s">
        <v>152</v>
      </c>
      <c r="M77" s="26" t="s">
        <v>152</v>
      </c>
      <c r="N77" s="26" t="s">
        <v>152</v>
      </c>
      <c r="O77" s="17" t="s">
        <v>152</v>
      </c>
    </row>
    <row r="78" spans="1:15" s="46" customFormat="1" ht="12.75" hidden="1">
      <c r="A78" s="40" t="s">
        <v>5</v>
      </c>
      <c r="B78" s="22"/>
      <c r="C78" s="22"/>
      <c r="D78" s="22"/>
      <c r="E78" s="22"/>
      <c r="F78" s="22"/>
      <c r="G78" s="22"/>
      <c r="H78" s="19">
        <f>I78</f>
        <v>0</v>
      </c>
      <c r="I78" s="19"/>
      <c r="J78" s="19"/>
      <c r="K78" s="35" t="s">
        <v>152</v>
      </c>
      <c r="L78" s="26" t="s">
        <v>152</v>
      </c>
      <c r="M78" s="26" t="s">
        <v>152</v>
      </c>
      <c r="N78" s="26" t="s">
        <v>152</v>
      </c>
      <c r="O78" s="17" t="s">
        <v>152</v>
      </c>
    </row>
    <row r="79" spans="1:15" s="46" customFormat="1" ht="13.5">
      <c r="A79" s="40" t="s">
        <v>12</v>
      </c>
      <c r="B79" s="22"/>
      <c r="C79" s="72" t="s">
        <v>25</v>
      </c>
      <c r="D79" s="22" t="s">
        <v>169</v>
      </c>
      <c r="E79" s="22" t="s">
        <v>207</v>
      </c>
      <c r="F79" s="22" t="s">
        <v>196</v>
      </c>
      <c r="G79" s="22" t="s">
        <v>195</v>
      </c>
      <c r="H79" s="19">
        <f>K79</f>
        <v>839300</v>
      </c>
      <c r="I79" s="26" t="s">
        <v>152</v>
      </c>
      <c r="J79" s="19"/>
      <c r="K79" s="35">
        <v>839300</v>
      </c>
      <c r="L79" s="26" t="s">
        <v>152</v>
      </c>
      <c r="M79" s="26" t="s">
        <v>152</v>
      </c>
      <c r="N79" s="26" t="s">
        <v>152</v>
      </c>
      <c r="O79" s="17" t="s">
        <v>152</v>
      </c>
    </row>
    <row r="80" spans="1:15" s="46" customFormat="1" ht="18.75" customHeight="1" hidden="1">
      <c r="A80" s="844" t="s">
        <v>208</v>
      </c>
      <c r="B80" s="845"/>
      <c r="C80" s="48" t="s">
        <v>26</v>
      </c>
      <c r="D80" s="12"/>
      <c r="E80" s="12"/>
      <c r="F80" s="12"/>
      <c r="G80" s="12"/>
      <c r="H80" s="14">
        <f>K80</f>
        <v>0</v>
      </c>
      <c r="I80" s="55"/>
      <c r="J80" s="14"/>
      <c r="K80" s="257">
        <f>K81</f>
        <v>0</v>
      </c>
      <c r="L80" s="55"/>
      <c r="M80" s="55"/>
      <c r="N80" s="55"/>
      <c r="O80" s="17"/>
    </row>
    <row r="81" spans="1:15" s="46" customFormat="1" ht="15" customHeight="1" hidden="1">
      <c r="A81" s="40" t="s">
        <v>12</v>
      </c>
      <c r="B81" s="71"/>
      <c r="C81" s="72" t="s">
        <v>26</v>
      </c>
      <c r="D81" s="22" t="s">
        <v>157</v>
      </c>
      <c r="E81" s="22" t="s">
        <v>188</v>
      </c>
      <c r="F81" s="22" t="s">
        <v>196</v>
      </c>
      <c r="G81" s="22" t="s">
        <v>195</v>
      </c>
      <c r="H81" s="19">
        <f>K81</f>
        <v>0</v>
      </c>
      <c r="I81" s="26" t="s">
        <v>152</v>
      </c>
      <c r="J81" s="19"/>
      <c r="K81" s="35"/>
      <c r="L81" s="26"/>
      <c r="M81" s="26"/>
      <c r="N81" s="26" t="s">
        <v>152</v>
      </c>
      <c r="O81" s="17"/>
    </row>
    <row r="82" spans="1:15" s="46" customFormat="1" ht="26.25" customHeight="1">
      <c r="A82" s="69" t="s">
        <v>342</v>
      </c>
      <c r="B82" s="248"/>
      <c r="C82" s="48" t="s">
        <v>59</v>
      </c>
      <c r="D82" s="12"/>
      <c r="E82" s="12"/>
      <c r="F82" s="12"/>
      <c r="G82" s="12"/>
      <c r="H82" s="14">
        <f>K82</f>
        <v>244000</v>
      </c>
      <c r="I82" s="55"/>
      <c r="J82" s="14"/>
      <c r="K82" s="257">
        <f>K83</f>
        <v>244000</v>
      </c>
      <c r="L82" s="55"/>
      <c r="M82" s="55"/>
      <c r="N82" s="55"/>
      <c r="O82" s="17"/>
    </row>
    <row r="83" spans="1:15" s="46" customFormat="1" ht="12.75">
      <c r="A83" s="243" t="s">
        <v>12</v>
      </c>
      <c r="B83" s="244"/>
      <c r="C83" s="245" t="s">
        <v>59</v>
      </c>
      <c r="D83" s="245" t="s">
        <v>157</v>
      </c>
      <c r="E83" s="245" t="s">
        <v>240</v>
      </c>
      <c r="F83" s="245" t="s">
        <v>196</v>
      </c>
      <c r="G83" s="245" t="s">
        <v>195</v>
      </c>
      <c r="H83" s="246">
        <f>K83</f>
        <v>244000</v>
      </c>
      <c r="I83" s="247" t="s">
        <v>152</v>
      </c>
      <c r="J83" s="246"/>
      <c r="K83" s="258">
        <f>24000+220000</f>
        <v>244000</v>
      </c>
      <c r="L83" s="247"/>
      <c r="M83" s="247"/>
      <c r="N83" s="247" t="s">
        <v>152</v>
      </c>
      <c r="O83" s="17"/>
    </row>
    <row r="84" spans="1:15" s="46" customFormat="1" ht="33.75" customHeight="1" hidden="1">
      <c r="A84" s="853" t="s">
        <v>293</v>
      </c>
      <c r="B84" s="854"/>
      <c r="C84" s="48" t="s">
        <v>87</v>
      </c>
      <c r="D84" s="74"/>
      <c r="E84" s="74"/>
      <c r="F84" s="74"/>
      <c r="G84" s="74"/>
      <c r="H84" s="75"/>
      <c r="I84" s="76"/>
      <c r="J84" s="75"/>
      <c r="K84" s="259">
        <f>K85+K86+K87+K88+K89+K90</f>
        <v>0</v>
      </c>
      <c r="L84" s="76"/>
      <c r="M84" s="76"/>
      <c r="N84" s="76"/>
      <c r="O84" s="17"/>
    </row>
    <row r="85" spans="1:15" s="46" customFormat="1" ht="15" customHeight="1" hidden="1">
      <c r="A85" s="80" t="s">
        <v>251</v>
      </c>
      <c r="B85" s="71"/>
      <c r="C85" s="72" t="s">
        <v>87</v>
      </c>
      <c r="D85" s="17" t="s">
        <v>242</v>
      </c>
      <c r="E85" s="22" t="s">
        <v>250</v>
      </c>
      <c r="F85" s="22" t="s">
        <v>194</v>
      </c>
      <c r="G85" s="22" t="s">
        <v>195</v>
      </c>
      <c r="H85" s="19"/>
      <c r="I85" s="26"/>
      <c r="J85" s="19"/>
      <c r="K85" s="35"/>
      <c r="L85" s="26"/>
      <c r="M85" s="26"/>
      <c r="N85" s="26"/>
      <c r="O85" s="17"/>
    </row>
    <row r="86" spans="1:15" s="46" customFormat="1" ht="19.5" customHeight="1" hidden="1">
      <c r="A86" s="850" t="s">
        <v>252</v>
      </c>
      <c r="B86" s="71"/>
      <c r="C86" s="72" t="s">
        <v>87</v>
      </c>
      <c r="D86" s="17" t="s">
        <v>243</v>
      </c>
      <c r="E86" s="22" t="s">
        <v>250</v>
      </c>
      <c r="F86" s="22" t="s">
        <v>196</v>
      </c>
      <c r="G86" s="22" t="s">
        <v>195</v>
      </c>
      <c r="H86" s="19"/>
      <c r="I86" s="26"/>
      <c r="J86" s="19"/>
      <c r="K86" s="35"/>
      <c r="L86" s="26"/>
      <c r="M86" s="26"/>
      <c r="N86" s="26"/>
      <c r="O86" s="17"/>
    </row>
    <row r="87" spans="1:15" s="46" customFormat="1" ht="19.5" customHeight="1" hidden="1">
      <c r="A87" s="852"/>
      <c r="B87" s="71"/>
      <c r="C87" s="72" t="s">
        <v>87</v>
      </c>
      <c r="D87" s="17" t="s">
        <v>244</v>
      </c>
      <c r="E87" s="22" t="s">
        <v>250</v>
      </c>
      <c r="F87" s="22" t="s">
        <v>196</v>
      </c>
      <c r="G87" s="22" t="s">
        <v>195</v>
      </c>
      <c r="H87" s="19"/>
      <c r="I87" s="26"/>
      <c r="J87" s="19"/>
      <c r="K87" s="35"/>
      <c r="L87" s="26"/>
      <c r="M87" s="26"/>
      <c r="N87" s="26"/>
      <c r="O87" s="17"/>
    </row>
    <row r="88" spans="1:15" s="46" customFormat="1" ht="20.25" customHeight="1" hidden="1">
      <c r="A88" s="852"/>
      <c r="B88" s="71"/>
      <c r="C88" s="72" t="s">
        <v>87</v>
      </c>
      <c r="D88" s="17" t="s">
        <v>245</v>
      </c>
      <c r="E88" s="22" t="s">
        <v>250</v>
      </c>
      <c r="F88" s="22" t="s">
        <v>196</v>
      </c>
      <c r="G88" s="22" t="s">
        <v>195</v>
      </c>
      <c r="H88" s="19"/>
      <c r="I88" s="26"/>
      <c r="J88" s="19"/>
      <c r="K88" s="35"/>
      <c r="L88" s="26"/>
      <c r="M88" s="26"/>
      <c r="N88" s="26"/>
      <c r="O88" s="17"/>
    </row>
    <row r="89" spans="1:15" s="46" customFormat="1" ht="14.25" customHeight="1" hidden="1">
      <c r="A89" s="852"/>
      <c r="B89" s="71"/>
      <c r="C89" s="72" t="s">
        <v>87</v>
      </c>
      <c r="D89" s="17" t="s">
        <v>246</v>
      </c>
      <c r="E89" s="22" t="s">
        <v>250</v>
      </c>
      <c r="F89" s="22" t="s">
        <v>196</v>
      </c>
      <c r="G89" s="22" t="s">
        <v>195</v>
      </c>
      <c r="H89" s="19"/>
      <c r="I89" s="26"/>
      <c r="J89" s="19"/>
      <c r="K89" s="35"/>
      <c r="L89" s="26"/>
      <c r="M89" s="26"/>
      <c r="N89" s="26"/>
      <c r="O89" s="17"/>
    </row>
    <row r="90" spans="1:15" s="46" customFormat="1" ht="14.25" customHeight="1" hidden="1">
      <c r="A90" s="851"/>
      <c r="B90" s="71"/>
      <c r="C90" s="72" t="s">
        <v>87</v>
      </c>
      <c r="D90" s="22" t="s">
        <v>157</v>
      </c>
      <c r="E90" s="22" t="s">
        <v>250</v>
      </c>
      <c r="F90" s="22" t="s">
        <v>196</v>
      </c>
      <c r="G90" s="22" t="s">
        <v>195</v>
      </c>
      <c r="H90" s="19"/>
      <c r="I90" s="26"/>
      <c r="J90" s="19"/>
      <c r="K90" s="35"/>
      <c r="L90" s="26"/>
      <c r="M90" s="26"/>
      <c r="N90" s="26"/>
      <c r="O90" s="17"/>
    </row>
    <row r="91" spans="1:15" s="46" customFormat="1" ht="27" customHeight="1" hidden="1">
      <c r="A91" s="77" t="s">
        <v>269</v>
      </c>
      <c r="B91" s="68"/>
      <c r="C91" s="48" t="s">
        <v>96</v>
      </c>
      <c r="D91" s="78"/>
      <c r="E91" s="74"/>
      <c r="F91" s="74"/>
      <c r="G91" s="74"/>
      <c r="H91" s="75"/>
      <c r="I91" s="76"/>
      <c r="J91" s="75"/>
      <c r="K91" s="259">
        <f>K93+K96+K94+K95+K97+K92</f>
        <v>0</v>
      </c>
      <c r="L91" s="76"/>
      <c r="M91" s="76"/>
      <c r="N91" s="76"/>
      <c r="O91" s="17"/>
    </row>
    <row r="92" spans="1:15" s="46" customFormat="1" ht="14.25" customHeight="1" hidden="1">
      <c r="A92" s="84" t="s">
        <v>11</v>
      </c>
      <c r="B92" s="71"/>
      <c r="C92" s="72" t="s">
        <v>96</v>
      </c>
      <c r="D92" s="22" t="s">
        <v>157</v>
      </c>
      <c r="E92" s="22" t="s">
        <v>253</v>
      </c>
      <c r="F92" s="22" t="s">
        <v>202</v>
      </c>
      <c r="G92" s="22" t="s">
        <v>195</v>
      </c>
      <c r="H92" s="87"/>
      <c r="I92" s="88"/>
      <c r="J92" s="87"/>
      <c r="K92" s="35"/>
      <c r="L92" s="88"/>
      <c r="M92" s="88"/>
      <c r="N92" s="88"/>
      <c r="O92" s="17"/>
    </row>
    <row r="93" spans="1:15" s="46" customFormat="1" ht="15" customHeight="1" hidden="1">
      <c r="A93" s="848" t="s">
        <v>252</v>
      </c>
      <c r="B93" s="71"/>
      <c r="C93" s="72" t="s">
        <v>96</v>
      </c>
      <c r="D93" s="22" t="s">
        <v>157</v>
      </c>
      <c r="E93" s="22" t="s">
        <v>253</v>
      </c>
      <c r="F93" s="22" t="s">
        <v>196</v>
      </c>
      <c r="G93" s="22" t="s">
        <v>195</v>
      </c>
      <c r="H93" s="19"/>
      <c r="I93" s="26"/>
      <c r="J93" s="19"/>
      <c r="K93" s="35"/>
      <c r="L93" s="26"/>
      <c r="M93" s="26"/>
      <c r="N93" s="26"/>
      <c r="O93" s="17"/>
    </row>
    <row r="94" spans="1:15" s="46" customFormat="1" ht="15" customHeight="1" hidden="1">
      <c r="A94" s="849"/>
      <c r="B94" s="71"/>
      <c r="C94" s="72" t="s">
        <v>96</v>
      </c>
      <c r="D94" s="17" t="s">
        <v>281</v>
      </c>
      <c r="E94" s="22" t="s">
        <v>253</v>
      </c>
      <c r="F94" s="22" t="s">
        <v>196</v>
      </c>
      <c r="G94" s="22" t="s">
        <v>195</v>
      </c>
      <c r="H94" s="19"/>
      <c r="I94" s="26"/>
      <c r="J94" s="19"/>
      <c r="K94" s="35"/>
      <c r="L94" s="26"/>
      <c r="M94" s="26"/>
      <c r="N94" s="26"/>
      <c r="O94" s="17"/>
    </row>
    <row r="95" spans="1:15" s="46" customFormat="1" ht="15" customHeight="1" hidden="1">
      <c r="A95" s="84" t="s">
        <v>14</v>
      </c>
      <c r="B95" s="71"/>
      <c r="C95" s="72" t="s">
        <v>96</v>
      </c>
      <c r="D95" s="22" t="s">
        <v>157</v>
      </c>
      <c r="E95" s="22" t="s">
        <v>253</v>
      </c>
      <c r="F95" s="22" t="s">
        <v>198</v>
      </c>
      <c r="G95" s="22" t="s">
        <v>195</v>
      </c>
      <c r="H95" s="19"/>
      <c r="I95" s="26"/>
      <c r="J95" s="19"/>
      <c r="K95" s="35"/>
      <c r="L95" s="26"/>
      <c r="M95" s="26"/>
      <c r="N95" s="26"/>
      <c r="O95" s="17"/>
    </row>
    <row r="96" spans="1:15" s="46" customFormat="1" ht="15" customHeight="1" hidden="1">
      <c r="A96" s="850" t="s">
        <v>15</v>
      </c>
      <c r="B96" s="71"/>
      <c r="C96" s="72" t="s">
        <v>96</v>
      </c>
      <c r="D96" s="22" t="s">
        <v>157</v>
      </c>
      <c r="E96" s="22" t="s">
        <v>253</v>
      </c>
      <c r="F96" s="22" t="s">
        <v>199</v>
      </c>
      <c r="G96" s="22" t="s">
        <v>195</v>
      </c>
      <c r="H96" s="19"/>
      <c r="I96" s="26"/>
      <c r="J96" s="19"/>
      <c r="K96" s="35"/>
      <c r="L96" s="26"/>
      <c r="M96" s="26"/>
      <c r="N96" s="26"/>
      <c r="O96" s="17"/>
    </row>
    <row r="97" spans="1:15" s="46" customFormat="1" ht="15" customHeight="1" hidden="1">
      <c r="A97" s="851"/>
      <c r="B97" s="71"/>
      <c r="C97" s="72" t="s">
        <v>96</v>
      </c>
      <c r="D97" s="17" t="s">
        <v>281</v>
      </c>
      <c r="E97" s="22" t="s">
        <v>253</v>
      </c>
      <c r="F97" s="22" t="s">
        <v>199</v>
      </c>
      <c r="G97" s="22" t="s">
        <v>195</v>
      </c>
      <c r="H97" s="19"/>
      <c r="I97" s="26"/>
      <c r="J97" s="19"/>
      <c r="K97" s="35"/>
      <c r="L97" s="26"/>
      <c r="M97" s="26"/>
      <c r="N97" s="26"/>
      <c r="O97" s="17"/>
    </row>
    <row r="98" spans="1:15" s="46" customFormat="1" ht="15" customHeight="1" hidden="1">
      <c r="A98" s="81" t="s">
        <v>271</v>
      </c>
      <c r="B98" s="68"/>
      <c r="C98" s="48" t="s">
        <v>272</v>
      </c>
      <c r="D98" s="82"/>
      <c r="E98" s="12"/>
      <c r="F98" s="12"/>
      <c r="G98" s="12"/>
      <c r="H98" s="14"/>
      <c r="I98" s="55"/>
      <c r="J98" s="14"/>
      <c r="K98" s="259">
        <f>K99+K100</f>
        <v>0</v>
      </c>
      <c r="L98" s="55"/>
      <c r="M98" s="55"/>
      <c r="N98" s="55"/>
      <c r="O98" s="17"/>
    </row>
    <row r="99" spans="1:15" s="46" customFormat="1" ht="15" customHeight="1" hidden="1">
      <c r="A99" s="40" t="s">
        <v>11</v>
      </c>
      <c r="B99" s="71"/>
      <c r="C99" s="72" t="s">
        <v>272</v>
      </c>
      <c r="D99" s="17" t="s">
        <v>268</v>
      </c>
      <c r="E99" s="22" t="s">
        <v>250</v>
      </c>
      <c r="F99" s="85">
        <v>225</v>
      </c>
      <c r="G99" s="22" t="s">
        <v>195</v>
      </c>
      <c r="H99" s="19"/>
      <c r="I99" s="26"/>
      <c r="J99" s="19"/>
      <c r="K99" s="35"/>
      <c r="L99" s="26"/>
      <c r="M99" s="26"/>
      <c r="N99" s="26"/>
      <c r="O99" s="17"/>
    </row>
    <row r="100" spans="1:15" s="46" customFormat="1" ht="15" customHeight="1" hidden="1">
      <c r="A100" s="86" t="s">
        <v>14</v>
      </c>
      <c r="B100" s="71"/>
      <c r="C100" s="72" t="s">
        <v>272</v>
      </c>
      <c r="D100" s="17" t="s">
        <v>268</v>
      </c>
      <c r="E100" s="22" t="s">
        <v>250</v>
      </c>
      <c r="F100" s="22" t="s">
        <v>198</v>
      </c>
      <c r="G100" s="22" t="s">
        <v>195</v>
      </c>
      <c r="H100" s="19"/>
      <c r="I100" s="26"/>
      <c r="J100" s="19"/>
      <c r="K100" s="35"/>
      <c r="L100" s="26"/>
      <c r="M100" s="26"/>
      <c r="N100" s="26"/>
      <c r="O100" s="17"/>
    </row>
    <row r="101" spans="1:15" s="46" customFormat="1" ht="15" customHeight="1" hidden="1">
      <c r="A101" s="839" t="s">
        <v>301</v>
      </c>
      <c r="B101" s="840"/>
      <c r="C101" s="48" t="s">
        <v>27</v>
      </c>
      <c r="D101" s="82"/>
      <c r="E101" s="12"/>
      <c r="F101" s="12"/>
      <c r="G101" s="12"/>
      <c r="H101" s="14"/>
      <c r="I101" s="55"/>
      <c r="J101" s="14"/>
      <c r="K101" s="257">
        <f>K102</f>
        <v>0</v>
      </c>
      <c r="L101" s="55"/>
      <c r="M101" s="55"/>
      <c r="N101" s="55"/>
      <c r="O101" s="17"/>
    </row>
    <row r="102" spans="1:15" s="46" customFormat="1" ht="15" customHeight="1" hidden="1">
      <c r="A102" s="40" t="s">
        <v>302</v>
      </c>
      <c r="B102" s="22"/>
      <c r="C102" s="22" t="s">
        <v>27</v>
      </c>
      <c r="D102" s="22" t="s">
        <v>157</v>
      </c>
      <c r="E102" s="22" t="s">
        <v>188</v>
      </c>
      <c r="F102" s="22" t="s">
        <v>196</v>
      </c>
      <c r="G102" s="22" t="s">
        <v>195</v>
      </c>
      <c r="H102" s="19"/>
      <c r="I102" s="26"/>
      <c r="J102" s="19"/>
      <c r="K102" s="35"/>
      <c r="L102" s="26"/>
      <c r="M102" s="26"/>
      <c r="N102" s="26"/>
      <c r="O102" s="17"/>
    </row>
    <row r="103" spans="1:15" s="46" customFormat="1" ht="13.5" hidden="1">
      <c r="A103" s="839" t="s">
        <v>249</v>
      </c>
      <c r="B103" s="843"/>
      <c r="C103" s="48" t="s">
        <v>156</v>
      </c>
      <c r="D103" s="12"/>
      <c r="E103" s="48"/>
      <c r="F103" s="12"/>
      <c r="G103" s="12"/>
      <c r="H103" s="14">
        <f>N103</f>
        <v>0</v>
      </c>
      <c r="I103" s="49"/>
      <c r="J103" s="14"/>
      <c r="K103" s="14"/>
      <c r="L103" s="14"/>
      <c r="M103" s="14"/>
      <c r="N103" s="14">
        <f>N116+N117+N118+N115+N114</f>
        <v>0</v>
      </c>
      <c r="O103" s="50"/>
    </row>
    <row r="104" spans="1:15" s="46" customFormat="1" ht="12.75" hidden="1">
      <c r="A104" s="40" t="s">
        <v>4</v>
      </c>
      <c r="B104" s="22"/>
      <c r="C104" s="22"/>
      <c r="D104" s="22"/>
      <c r="E104" s="22"/>
      <c r="F104" s="22"/>
      <c r="G104" s="22"/>
      <c r="H104" s="14">
        <f aca="true" t="shared" si="5" ref="H104:H127">N104</f>
        <v>0</v>
      </c>
      <c r="I104" s="19"/>
      <c r="J104" s="19"/>
      <c r="K104" s="19"/>
      <c r="L104" s="19"/>
      <c r="M104" s="19"/>
      <c r="N104" s="19"/>
      <c r="O104" s="39"/>
    </row>
    <row r="105" spans="1:15" s="46" customFormat="1" ht="12.75" hidden="1">
      <c r="A105" s="40" t="s">
        <v>5</v>
      </c>
      <c r="B105" s="22"/>
      <c r="C105" s="22"/>
      <c r="D105" s="22"/>
      <c r="E105" s="22"/>
      <c r="F105" s="22"/>
      <c r="G105" s="22"/>
      <c r="H105" s="14">
        <f t="shared" si="5"/>
        <v>0</v>
      </c>
      <c r="I105" s="19"/>
      <c r="J105" s="19"/>
      <c r="K105" s="19"/>
      <c r="L105" s="19"/>
      <c r="M105" s="19"/>
      <c r="N105" s="19"/>
      <c r="O105" s="39"/>
    </row>
    <row r="106" spans="1:15" s="46" customFormat="1" ht="12.75" hidden="1">
      <c r="A106" s="40" t="s">
        <v>6</v>
      </c>
      <c r="B106" s="22"/>
      <c r="C106" s="22"/>
      <c r="D106" s="22"/>
      <c r="E106" s="22"/>
      <c r="F106" s="22"/>
      <c r="G106" s="22"/>
      <c r="H106" s="14">
        <f t="shared" si="5"/>
        <v>0</v>
      </c>
      <c r="I106" s="19"/>
      <c r="J106" s="19"/>
      <c r="K106" s="19"/>
      <c r="L106" s="19"/>
      <c r="M106" s="19"/>
      <c r="N106" s="19"/>
      <c r="O106" s="39"/>
    </row>
    <row r="107" spans="1:15" s="46" customFormat="1" ht="12.75" hidden="1">
      <c r="A107" s="40" t="s">
        <v>7</v>
      </c>
      <c r="B107" s="22"/>
      <c r="C107" s="22"/>
      <c r="D107" s="22"/>
      <c r="E107" s="22"/>
      <c r="F107" s="22" t="s">
        <v>209</v>
      </c>
      <c r="G107" s="22" t="s">
        <v>195</v>
      </c>
      <c r="H107" s="14">
        <f t="shared" si="5"/>
        <v>0</v>
      </c>
      <c r="I107" s="26" t="s">
        <v>152</v>
      </c>
      <c r="J107" s="26" t="s">
        <v>152</v>
      </c>
      <c r="K107" s="35" t="s">
        <v>152</v>
      </c>
      <c r="L107" s="26" t="s">
        <v>152</v>
      </c>
      <c r="M107" s="26" t="s">
        <v>152</v>
      </c>
      <c r="N107" s="19"/>
      <c r="O107" s="17" t="s">
        <v>152</v>
      </c>
    </row>
    <row r="108" spans="1:15" s="46" customFormat="1" ht="12.75" hidden="1">
      <c r="A108" s="40" t="s">
        <v>8</v>
      </c>
      <c r="B108" s="22"/>
      <c r="C108" s="22"/>
      <c r="D108" s="22"/>
      <c r="E108" s="22"/>
      <c r="F108" s="22"/>
      <c r="G108" s="22" t="s">
        <v>195</v>
      </c>
      <c r="H108" s="14">
        <f t="shared" si="5"/>
        <v>0</v>
      </c>
      <c r="I108" s="26" t="s">
        <v>152</v>
      </c>
      <c r="J108" s="26" t="s">
        <v>152</v>
      </c>
      <c r="K108" s="35" t="s">
        <v>152</v>
      </c>
      <c r="L108" s="26" t="s">
        <v>152</v>
      </c>
      <c r="M108" s="26" t="s">
        <v>152</v>
      </c>
      <c r="N108" s="19"/>
      <c r="O108" s="17" t="s">
        <v>152</v>
      </c>
    </row>
    <row r="109" spans="1:15" s="46" customFormat="1" ht="12.75" hidden="1">
      <c r="A109" s="40" t="s">
        <v>9</v>
      </c>
      <c r="B109" s="22"/>
      <c r="C109" s="22"/>
      <c r="D109" s="22"/>
      <c r="E109" s="22"/>
      <c r="F109" s="22"/>
      <c r="G109" s="22" t="s">
        <v>195</v>
      </c>
      <c r="H109" s="14">
        <f t="shared" si="5"/>
        <v>0</v>
      </c>
      <c r="I109" s="26" t="s">
        <v>152</v>
      </c>
      <c r="J109" s="26" t="s">
        <v>152</v>
      </c>
      <c r="K109" s="35" t="s">
        <v>152</v>
      </c>
      <c r="L109" s="26" t="s">
        <v>152</v>
      </c>
      <c r="M109" s="26" t="s">
        <v>152</v>
      </c>
      <c r="N109" s="19"/>
      <c r="O109" s="17" t="s">
        <v>152</v>
      </c>
    </row>
    <row r="110" spans="1:15" s="46" customFormat="1" ht="14.25" customHeight="1" hidden="1">
      <c r="A110" s="40" t="s">
        <v>11</v>
      </c>
      <c r="B110" s="22"/>
      <c r="C110" s="22"/>
      <c r="D110" s="22"/>
      <c r="E110" s="22"/>
      <c r="F110" s="22" t="s">
        <v>202</v>
      </c>
      <c r="G110" s="22" t="s">
        <v>195</v>
      </c>
      <c r="H110" s="14">
        <f t="shared" si="5"/>
        <v>0</v>
      </c>
      <c r="I110" s="26" t="s">
        <v>152</v>
      </c>
      <c r="J110" s="26" t="s">
        <v>152</v>
      </c>
      <c r="K110" s="35" t="s">
        <v>152</v>
      </c>
      <c r="L110" s="26" t="s">
        <v>152</v>
      </c>
      <c r="M110" s="26" t="s">
        <v>152</v>
      </c>
      <c r="N110" s="19"/>
      <c r="O110" s="17" t="s">
        <v>152</v>
      </c>
    </row>
    <row r="111" spans="1:15" s="46" customFormat="1" ht="12.75" hidden="1">
      <c r="A111" s="40" t="s">
        <v>12</v>
      </c>
      <c r="B111" s="22"/>
      <c r="C111" s="22"/>
      <c r="D111" s="22"/>
      <c r="E111" s="22"/>
      <c r="F111" s="22" t="s">
        <v>196</v>
      </c>
      <c r="G111" s="22" t="s">
        <v>195</v>
      </c>
      <c r="H111" s="14">
        <f t="shared" si="5"/>
        <v>0</v>
      </c>
      <c r="I111" s="26" t="s">
        <v>152</v>
      </c>
      <c r="J111" s="26" t="s">
        <v>152</v>
      </c>
      <c r="K111" s="35" t="s">
        <v>152</v>
      </c>
      <c r="L111" s="26" t="s">
        <v>152</v>
      </c>
      <c r="M111" s="26" t="s">
        <v>152</v>
      </c>
      <c r="N111" s="19"/>
      <c r="O111" s="17" t="s">
        <v>152</v>
      </c>
    </row>
    <row r="112" spans="1:15" s="46" customFormat="1" ht="12.75" hidden="1">
      <c r="A112" s="40" t="s">
        <v>13</v>
      </c>
      <c r="B112" s="22"/>
      <c r="C112" s="22"/>
      <c r="D112" s="22"/>
      <c r="E112" s="22"/>
      <c r="F112" s="22" t="s">
        <v>197</v>
      </c>
      <c r="G112" s="22" t="s">
        <v>195</v>
      </c>
      <c r="H112" s="14">
        <f t="shared" si="5"/>
        <v>0</v>
      </c>
      <c r="I112" s="26" t="s">
        <v>152</v>
      </c>
      <c r="J112" s="26" t="s">
        <v>152</v>
      </c>
      <c r="K112" s="35" t="s">
        <v>152</v>
      </c>
      <c r="L112" s="26" t="s">
        <v>152</v>
      </c>
      <c r="M112" s="26" t="s">
        <v>152</v>
      </c>
      <c r="N112" s="19"/>
      <c r="O112" s="17" t="s">
        <v>152</v>
      </c>
    </row>
    <row r="113" spans="1:15" s="46" customFormat="1" ht="12.75" hidden="1">
      <c r="A113" s="40" t="s">
        <v>14</v>
      </c>
      <c r="B113" s="22"/>
      <c r="C113" s="22"/>
      <c r="D113" s="22"/>
      <c r="E113" s="22"/>
      <c r="F113" s="22" t="s">
        <v>198</v>
      </c>
      <c r="G113" s="22" t="s">
        <v>195</v>
      </c>
      <c r="H113" s="14">
        <f t="shared" si="5"/>
        <v>0</v>
      </c>
      <c r="I113" s="26" t="s">
        <v>152</v>
      </c>
      <c r="J113" s="26" t="s">
        <v>152</v>
      </c>
      <c r="K113" s="35" t="s">
        <v>152</v>
      </c>
      <c r="L113" s="26" t="s">
        <v>152</v>
      </c>
      <c r="M113" s="26" t="s">
        <v>152</v>
      </c>
      <c r="N113" s="19"/>
      <c r="O113" s="17" t="s">
        <v>152</v>
      </c>
    </row>
    <row r="114" spans="1:15" s="46" customFormat="1" ht="15" customHeight="1" hidden="1">
      <c r="A114" s="31" t="s">
        <v>8</v>
      </c>
      <c r="B114" s="22"/>
      <c r="C114" s="22" t="s">
        <v>156</v>
      </c>
      <c r="D114" s="22" t="s">
        <v>157</v>
      </c>
      <c r="E114" s="22" t="s">
        <v>250</v>
      </c>
      <c r="F114" s="22" t="s">
        <v>209</v>
      </c>
      <c r="G114" s="22" t="s">
        <v>195</v>
      </c>
      <c r="H114" s="19">
        <f t="shared" si="5"/>
        <v>0</v>
      </c>
      <c r="I114" s="26"/>
      <c r="J114" s="26"/>
      <c r="K114" s="35"/>
      <c r="L114" s="26"/>
      <c r="M114" s="26"/>
      <c r="N114" s="19"/>
      <c r="O114" s="17"/>
    </row>
    <row r="115" spans="1:15" s="46" customFormat="1" ht="17.25" customHeight="1" hidden="1">
      <c r="A115" s="40" t="s">
        <v>11</v>
      </c>
      <c r="B115" s="22"/>
      <c r="C115" s="22" t="s">
        <v>156</v>
      </c>
      <c r="D115" s="22" t="s">
        <v>157</v>
      </c>
      <c r="E115" s="22" t="s">
        <v>188</v>
      </c>
      <c r="F115" s="22" t="s">
        <v>202</v>
      </c>
      <c r="G115" s="22" t="s">
        <v>195</v>
      </c>
      <c r="H115" s="19">
        <f t="shared" si="5"/>
        <v>0</v>
      </c>
      <c r="I115" s="26" t="s">
        <v>152</v>
      </c>
      <c r="J115" s="26"/>
      <c r="K115" s="35" t="s">
        <v>152</v>
      </c>
      <c r="L115" s="26"/>
      <c r="M115" s="26"/>
      <c r="N115" s="19"/>
      <c r="O115" s="17"/>
    </row>
    <row r="116" spans="1:15" s="46" customFormat="1" ht="17.25" customHeight="1" hidden="1">
      <c r="A116" s="40" t="s">
        <v>12</v>
      </c>
      <c r="B116" s="22"/>
      <c r="C116" s="22" t="s">
        <v>156</v>
      </c>
      <c r="D116" s="22" t="s">
        <v>157</v>
      </c>
      <c r="E116" s="22" t="s">
        <v>188</v>
      </c>
      <c r="F116" s="22" t="s">
        <v>196</v>
      </c>
      <c r="G116" s="22" t="s">
        <v>195</v>
      </c>
      <c r="H116" s="19">
        <f t="shared" si="5"/>
        <v>0</v>
      </c>
      <c r="I116" s="26" t="s">
        <v>152</v>
      </c>
      <c r="J116" s="26" t="s">
        <v>152</v>
      </c>
      <c r="K116" s="35" t="s">
        <v>152</v>
      </c>
      <c r="L116" s="26" t="s">
        <v>152</v>
      </c>
      <c r="M116" s="26" t="s">
        <v>152</v>
      </c>
      <c r="N116" s="19"/>
      <c r="O116" s="17" t="s">
        <v>152</v>
      </c>
    </row>
    <row r="117" spans="1:15" s="46" customFormat="1" ht="15" customHeight="1" hidden="1">
      <c r="A117" s="40" t="s">
        <v>14</v>
      </c>
      <c r="B117" s="22"/>
      <c r="C117" s="22" t="s">
        <v>156</v>
      </c>
      <c r="D117" s="22" t="s">
        <v>157</v>
      </c>
      <c r="E117" s="22" t="s">
        <v>188</v>
      </c>
      <c r="F117" s="22" t="s">
        <v>198</v>
      </c>
      <c r="G117" s="22" t="s">
        <v>195</v>
      </c>
      <c r="H117" s="19">
        <f t="shared" si="5"/>
        <v>0</v>
      </c>
      <c r="I117" s="26" t="s">
        <v>152</v>
      </c>
      <c r="J117" s="26"/>
      <c r="K117" s="35" t="s">
        <v>152</v>
      </c>
      <c r="L117" s="26"/>
      <c r="M117" s="26"/>
      <c r="N117" s="19"/>
      <c r="O117" s="17"/>
    </row>
    <row r="118" spans="1:15" s="46" customFormat="1" ht="16.5" customHeight="1" hidden="1">
      <c r="A118" s="40" t="s">
        <v>15</v>
      </c>
      <c r="B118" s="22"/>
      <c r="C118" s="22" t="s">
        <v>156</v>
      </c>
      <c r="D118" s="22" t="s">
        <v>157</v>
      </c>
      <c r="E118" s="22" t="s">
        <v>188</v>
      </c>
      <c r="F118" s="22" t="s">
        <v>199</v>
      </c>
      <c r="G118" s="22" t="s">
        <v>195</v>
      </c>
      <c r="H118" s="19">
        <f t="shared" si="5"/>
        <v>0</v>
      </c>
      <c r="I118" s="26" t="s">
        <v>152</v>
      </c>
      <c r="J118" s="26"/>
      <c r="K118" s="35" t="s">
        <v>152</v>
      </c>
      <c r="L118" s="26"/>
      <c r="M118" s="26"/>
      <c r="N118" s="19"/>
      <c r="O118" s="17"/>
    </row>
    <row r="119" spans="1:15" s="46" customFormat="1" ht="33" customHeight="1">
      <c r="A119" s="839" t="s">
        <v>343</v>
      </c>
      <c r="B119" s="840"/>
      <c r="C119" s="48" t="s">
        <v>344</v>
      </c>
      <c r="D119" s="12"/>
      <c r="E119" s="12"/>
      <c r="F119" s="12"/>
      <c r="G119" s="12"/>
      <c r="H119" s="14">
        <f>K119</f>
        <v>11230000</v>
      </c>
      <c r="I119" s="55"/>
      <c r="J119" s="14"/>
      <c r="K119" s="257">
        <f>K120+K121</f>
        <v>11230000</v>
      </c>
      <c r="L119" s="55"/>
      <c r="M119" s="55"/>
      <c r="N119" s="55"/>
      <c r="O119" s="17"/>
    </row>
    <row r="120" spans="1:15" s="46" customFormat="1" ht="16.5" customHeight="1">
      <c r="A120" s="243" t="s">
        <v>347</v>
      </c>
      <c r="B120" s="244"/>
      <c r="C120" s="245" t="s">
        <v>344</v>
      </c>
      <c r="D120" s="245" t="s">
        <v>345</v>
      </c>
      <c r="E120" s="245" t="s">
        <v>188</v>
      </c>
      <c r="F120" s="245" t="s">
        <v>202</v>
      </c>
      <c r="G120" s="245" t="s">
        <v>346</v>
      </c>
      <c r="H120" s="246">
        <f>K120</f>
        <v>11000000</v>
      </c>
      <c r="I120" s="247" t="s">
        <v>152</v>
      </c>
      <c r="J120" s="246"/>
      <c r="K120" s="258">
        <v>11000000</v>
      </c>
      <c r="L120" s="247"/>
      <c r="M120" s="247"/>
      <c r="N120" s="247" t="s">
        <v>152</v>
      </c>
      <c r="O120" s="17"/>
    </row>
    <row r="121" spans="1:15" s="46" customFormat="1" ht="16.5" customHeight="1">
      <c r="A121" s="243" t="s">
        <v>347</v>
      </c>
      <c r="B121" s="249"/>
      <c r="C121" s="245" t="s">
        <v>344</v>
      </c>
      <c r="D121" s="245" t="s">
        <v>348</v>
      </c>
      <c r="E121" s="245" t="s">
        <v>188</v>
      </c>
      <c r="F121" s="245" t="s">
        <v>202</v>
      </c>
      <c r="G121" s="245" t="s">
        <v>346</v>
      </c>
      <c r="H121" s="246">
        <f>K121</f>
        <v>230000</v>
      </c>
      <c r="I121" s="247" t="s">
        <v>152</v>
      </c>
      <c r="J121" s="246"/>
      <c r="K121" s="258">
        <v>230000</v>
      </c>
      <c r="L121" s="247"/>
      <c r="M121" s="247"/>
      <c r="N121" s="247" t="s">
        <v>152</v>
      </c>
      <c r="O121" s="17"/>
    </row>
    <row r="122" spans="1:15" s="46" customFormat="1" ht="13.5" customHeight="1">
      <c r="A122" s="839" t="s">
        <v>259</v>
      </c>
      <c r="B122" s="843"/>
      <c r="C122" s="48" t="s">
        <v>156</v>
      </c>
      <c r="D122" s="12"/>
      <c r="E122" s="12"/>
      <c r="F122" s="12"/>
      <c r="G122" s="12"/>
      <c r="H122" s="14">
        <f>N122</f>
        <v>310000</v>
      </c>
      <c r="I122" s="55"/>
      <c r="J122" s="55"/>
      <c r="K122" s="55"/>
      <c r="L122" s="55"/>
      <c r="M122" s="55"/>
      <c r="N122" s="14">
        <f>N124+N125+N127+N123+N126</f>
        <v>310000</v>
      </c>
      <c r="O122" s="17"/>
    </row>
    <row r="123" spans="1:15" s="46" customFormat="1" ht="13.5" customHeight="1">
      <c r="A123" s="83" t="s">
        <v>8</v>
      </c>
      <c r="B123" s="21"/>
      <c r="C123" s="22" t="s">
        <v>156</v>
      </c>
      <c r="D123" s="22" t="s">
        <v>157</v>
      </c>
      <c r="E123" s="22" t="s">
        <v>188</v>
      </c>
      <c r="F123" s="22" t="s">
        <v>209</v>
      </c>
      <c r="G123" s="22" t="s">
        <v>195</v>
      </c>
      <c r="H123" s="19">
        <f t="shared" si="5"/>
        <v>50000</v>
      </c>
      <c r="I123" s="26"/>
      <c r="J123" s="26"/>
      <c r="K123" s="26"/>
      <c r="L123" s="26"/>
      <c r="M123" s="26"/>
      <c r="N123" s="242">
        <v>50000</v>
      </c>
      <c r="O123" s="17"/>
    </row>
    <row r="124" spans="1:15" s="46" customFormat="1" ht="13.5" customHeight="1">
      <c r="A124" s="40" t="s">
        <v>11</v>
      </c>
      <c r="B124" s="22"/>
      <c r="C124" s="22" t="s">
        <v>156</v>
      </c>
      <c r="D124" s="22" t="s">
        <v>157</v>
      </c>
      <c r="E124" s="22" t="s">
        <v>188</v>
      </c>
      <c r="F124" s="22" t="s">
        <v>202</v>
      </c>
      <c r="G124" s="22" t="s">
        <v>195</v>
      </c>
      <c r="H124" s="19">
        <f t="shared" si="5"/>
        <v>1600</v>
      </c>
      <c r="I124" s="26"/>
      <c r="J124" s="26"/>
      <c r="K124" s="26"/>
      <c r="L124" s="26"/>
      <c r="M124" s="26"/>
      <c r="N124" s="242">
        <v>1600</v>
      </c>
      <c r="O124" s="17"/>
    </row>
    <row r="125" spans="1:15" s="46" customFormat="1" ht="13.5" customHeight="1">
      <c r="A125" s="40" t="s">
        <v>12</v>
      </c>
      <c r="B125" s="22"/>
      <c r="C125" s="22" t="s">
        <v>156</v>
      </c>
      <c r="D125" s="22" t="s">
        <v>157</v>
      </c>
      <c r="E125" s="22" t="s">
        <v>188</v>
      </c>
      <c r="F125" s="22" t="s">
        <v>196</v>
      </c>
      <c r="G125" s="22" t="s">
        <v>195</v>
      </c>
      <c r="H125" s="19">
        <f t="shared" si="5"/>
        <v>40000</v>
      </c>
      <c r="I125" s="26"/>
      <c r="J125" s="26"/>
      <c r="K125" s="26"/>
      <c r="L125" s="26"/>
      <c r="M125" s="26"/>
      <c r="N125" s="241">
        <v>40000</v>
      </c>
      <c r="O125" s="17"/>
    </row>
    <row r="126" spans="1:15" s="46" customFormat="1" ht="13.5" customHeight="1">
      <c r="A126" s="40" t="s">
        <v>14</v>
      </c>
      <c r="B126" s="22"/>
      <c r="C126" s="22" t="s">
        <v>156</v>
      </c>
      <c r="D126" s="22" t="s">
        <v>157</v>
      </c>
      <c r="E126" s="22" t="s">
        <v>188</v>
      </c>
      <c r="F126" s="22" t="s">
        <v>198</v>
      </c>
      <c r="G126" s="22" t="s">
        <v>195</v>
      </c>
      <c r="H126" s="19">
        <f t="shared" si="5"/>
        <v>150000</v>
      </c>
      <c r="I126" s="26"/>
      <c r="J126" s="26"/>
      <c r="K126" s="26"/>
      <c r="L126" s="26"/>
      <c r="M126" s="26"/>
      <c r="N126" s="242">
        <v>150000</v>
      </c>
      <c r="O126" s="17"/>
    </row>
    <row r="127" spans="1:15" s="46" customFormat="1" ht="13.5" customHeight="1">
      <c r="A127" s="40" t="s">
        <v>340</v>
      </c>
      <c r="B127" s="22"/>
      <c r="C127" s="22" t="s">
        <v>156</v>
      </c>
      <c r="D127" s="22" t="s">
        <v>157</v>
      </c>
      <c r="E127" s="22" t="s">
        <v>188</v>
      </c>
      <c r="F127" s="22" t="s">
        <v>199</v>
      </c>
      <c r="G127" s="22" t="s">
        <v>195</v>
      </c>
      <c r="H127" s="19">
        <f t="shared" si="5"/>
        <v>68400</v>
      </c>
      <c r="I127" s="26"/>
      <c r="J127" s="26"/>
      <c r="K127" s="26"/>
      <c r="L127" s="26"/>
      <c r="M127" s="26"/>
      <c r="N127" s="241">
        <v>68400</v>
      </c>
      <c r="O127" s="17"/>
    </row>
    <row r="128" spans="1:15" s="46" customFormat="1" ht="24.75">
      <c r="A128" s="56" t="s">
        <v>210</v>
      </c>
      <c r="B128" s="57" t="s">
        <v>211</v>
      </c>
      <c r="C128" s="58" t="s">
        <v>152</v>
      </c>
      <c r="D128" s="58" t="s">
        <v>152</v>
      </c>
      <c r="E128" s="58" t="s">
        <v>152</v>
      </c>
      <c r="F128" s="58" t="s">
        <v>152</v>
      </c>
      <c r="G128" s="58" t="s">
        <v>152</v>
      </c>
      <c r="H128" s="44">
        <f>I128+N128+K128</f>
        <v>16278600</v>
      </c>
      <c r="I128" s="44">
        <f>I48+I51+I72+I73</f>
        <v>16278600</v>
      </c>
      <c r="J128" s="44"/>
      <c r="K128" s="44">
        <v>0</v>
      </c>
      <c r="L128" s="59" t="s">
        <v>152</v>
      </c>
      <c r="M128" s="59" t="s">
        <v>152</v>
      </c>
      <c r="N128" s="44"/>
      <c r="O128" s="17" t="s">
        <v>152</v>
      </c>
    </row>
    <row r="129" spans="1:15" s="46" customFormat="1" ht="24.75">
      <c r="A129" s="56" t="s">
        <v>212</v>
      </c>
      <c r="B129" s="57" t="s">
        <v>213</v>
      </c>
      <c r="C129" s="58" t="s">
        <v>152</v>
      </c>
      <c r="D129" s="58" t="s">
        <v>152</v>
      </c>
      <c r="E129" s="58" t="s">
        <v>152</v>
      </c>
      <c r="F129" s="58" t="s">
        <v>152</v>
      </c>
      <c r="G129" s="58" t="s">
        <v>152</v>
      </c>
      <c r="H129" s="44">
        <f>H131+H130</f>
        <v>16828800</v>
      </c>
      <c r="I129" s="44">
        <f>I131+I130</f>
        <v>4205500</v>
      </c>
      <c r="J129" s="44">
        <f>J131+J130</f>
        <v>0</v>
      </c>
      <c r="K129" s="44">
        <f>K131+K130</f>
        <v>12313300</v>
      </c>
      <c r="L129" s="59"/>
      <c r="M129" s="59"/>
      <c r="N129" s="44">
        <f>N131+N130</f>
        <v>310000</v>
      </c>
      <c r="O129" s="17"/>
    </row>
    <row r="130" spans="1:15" s="46" customFormat="1" ht="24" customHeight="1">
      <c r="A130" s="56" t="s">
        <v>214</v>
      </c>
      <c r="B130" s="57" t="s">
        <v>215</v>
      </c>
      <c r="C130" s="58" t="s">
        <v>152</v>
      </c>
      <c r="D130" s="58" t="s">
        <v>152</v>
      </c>
      <c r="E130" s="58" t="s">
        <v>152</v>
      </c>
      <c r="F130" s="58" t="s">
        <v>152</v>
      </c>
      <c r="G130" s="58" t="s">
        <v>152</v>
      </c>
      <c r="H130" s="44">
        <f>I130+N130+K130</f>
        <v>0</v>
      </c>
      <c r="I130" s="44"/>
      <c r="J130" s="44"/>
      <c r="K130" s="44">
        <v>0</v>
      </c>
      <c r="L130" s="59"/>
      <c r="M130" s="59"/>
      <c r="N130" s="44">
        <v>0</v>
      </c>
      <c r="O130" s="17"/>
    </row>
    <row r="131" spans="1:15" s="46" customFormat="1" ht="12.75" customHeight="1">
      <c r="A131" s="56" t="s">
        <v>216</v>
      </c>
      <c r="B131" s="57" t="s">
        <v>217</v>
      </c>
      <c r="C131" s="58" t="s">
        <v>152</v>
      </c>
      <c r="D131" s="58" t="s">
        <v>152</v>
      </c>
      <c r="E131" s="58" t="s">
        <v>152</v>
      </c>
      <c r="F131" s="58" t="s">
        <v>152</v>
      </c>
      <c r="G131" s="58" t="s">
        <v>152</v>
      </c>
      <c r="H131" s="44">
        <f>I131+N131+K131</f>
        <v>16828800</v>
      </c>
      <c r="I131" s="44">
        <f>I53+I58+I59+I60+I61+I63+I64+I65+I67+I68+I69+I70+I71+I75</f>
        <v>4205500</v>
      </c>
      <c r="J131" s="44"/>
      <c r="K131" s="44">
        <f>K79+K83+K120+K121</f>
        <v>12313300</v>
      </c>
      <c r="L131" s="59" t="s">
        <v>152</v>
      </c>
      <c r="M131" s="59" t="s">
        <v>152</v>
      </c>
      <c r="N131" s="44">
        <f>N123+N124+N125+N126+N127</f>
        <v>310000</v>
      </c>
      <c r="O131" s="17" t="s">
        <v>152</v>
      </c>
    </row>
    <row r="132" spans="1:15" s="46" customFormat="1" ht="13.5" hidden="1">
      <c r="A132" s="21" t="s">
        <v>218</v>
      </c>
      <c r="B132" s="22" t="s">
        <v>219</v>
      </c>
      <c r="C132" s="60" t="s">
        <v>152</v>
      </c>
      <c r="D132" s="60" t="s">
        <v>152</v>
      </c>
      <c r="E132" s="60" t="s">
        <v>152</v>
      </c>
      <c r="F132" s="60" t="s">
        <v>152</v>
      </c>
      <c r="G132" s="60" t="s">
        <v>152</v>
      </c>
      <c r="H132" s="19">
        <f>I132+N132</f>
        <v>0</v>
      </c>
      <c r="I132" s="19">
        <v>0</v>
      </c>
      <c r="J132" s="19"/>
      <c r="K132" s="19"/>
      <c r="L132" s="26" t="s">
        <v>152</v>
      </c>
      <c r="M132" s="26" t="s">
        <v>152</v>
      </c>
      <c r="N132" s="19">
        <v>0</v>
      </c>
      <c r="O132" s="17" t="s">
        <v>152</v>
      </c>
    </row>
    <row r="133" spans="1:15" s="46" customFormat="1" ht="13.5" hidden="1">
      <c r="A133" s="38" t="s">
        <v>220</v>
      </c>
      <c r="B133" s="22" t="s">
        <v>198</v>
      </c>
      <c r="C133" s="60" t="s">
        <v>152</v>
      </c>
      <c r="D133" s="60" t="s">
        <v>152</v>
      </c>
      <c r="E133" s="60" t="s">
        <v>152</v>
      </c>
      <c r="F133" s="60" t="s">
        <v>152</v>
      </c>
      <c r="G133" s="60" t="s">
        <v>152</v>
      </c>
      <c r="H133" s="19">
        <v>0</v>
      </c>
      <c r="I133" s="19">
        <v>0</v>
      </c>
      <c r="J133" s="19"/>
      <c r="K133" s="19"/>
      <c r="L133" s="26" t="s">
        <v>152</v>
      </c>
      <c r="M133" s="26" t="s">
        <v>152</v>
      </c>
      <c r="N133" s="19">
        <v>0</v>
      </c>
      <c r="O133" s="17" t="s">
        <v>152</v>
      </c>
    </row>
    <row r="134" spans="1:15" s="46" customFormat="1" ht="13.5" hidden="1">
      <c r="A134" s="38" t="s">
        <v>221</v>
      </c>
      <c r="B134" s="22" t="s">
        <v>222</v>
      </c>
      <c r="C134" s="60" t="s">
        <v>152</v>
      </c>
      <c r="D134" s="60" t="s">
        <v>152</v>
      </c>
      <c r="E134" s="60" t="s">
        <v>152</v>
      </c>
      <c r="F134" s="60" t="s">
        <v>152</v>
      </c>
      <c r="G134" s="60" t="s">
        <v>152</v>
      </c>
      <c r="H134" s="19">
        <v>0</v>
      </c>
      <c r="I134" s="19">
        <v>0</v>
      </c>
      <c r="J134" s="19"/>
      <c r="K134" s="19"/>
      <c r="L134" s="26" t="s">
        <v>152</v>
      </c>
      <c r="M134" s="26" t="s">
        <v>152</v>
      </c>
      <c r="N134" s="19">
        <v>0</v>
      </c>
      <c r="O134" s="17" t="s">
        <v>152</v>
      </c>
    </row>
    <row r="135" spans="1:15" s="46" customFormat="1" ht="13.5" hidden="1">
      <c r="A135" s="38" t="s">
        <v>223</v>
      </c>
      <c r="B135" s="22" t="s">
        <v>224</v>
      </c>
      <c r="C135" s="60" t="s">
        <v>152</v>
      </c>
      <c r="D135" s="60" t="s">
        <v>152</v>
      </c>
      <c r="E135" s="60" t="s">
        <v>152</v>
      </c>
      <c r="F135" s="60" t="s">
        <v>152</v>
      </c>
      <c r="G135" s="60" t="s">
        <v>152</v>
      </c>
      <c r="H135" s="19">
        <v>0</v>
      </c>
      <c r="I135" s="19">
        <v>0</v>
      </c>
      <c r="J135" s="19"/>
      <c r="K135" s="19"/>
      <c r="L135" s="26" t="s">
        <v>152</v>
      </c>
      <c r="M135" s="26" t="s">
        <v>152</v>
      </c>
      <c r="N135" s="19">
        <v>0</v>
      </c>
      <c r="O135" s="17" t="s">
        <v>152</v>
      </c>
    </row>
    <row r="136" spans="1:15" s="46" customFormat="1" ht="13.5" hidden="1">
      <c r="A136" s="38" t="s">
        <v>225</v>
      </c>
      <c r="B136" s="22" t="s">
        <v>226</v>
      </c>
      <c r="C136" s="60" t="s">
        <v>152</v>
      </c>
      <c r="D136" s="60" t="s">
        <v>152</v>
      </c>
      <c r="E136" s="60" t="s">
        <v>152</v>
      </c>
      <c r="F136" s="60" t="s">
        <v>152</v>
      </c>
      <c r="G136" s="60" t="s">
        <v>152</v>
      </c>
      <c r="H136" s="19">
        <v>0</v>
      </c>
      <c r="I136" s="19">
        <v>0</v>
      </c>
      <c r="J136" s="19"/>
      <c r="K136" s="19"/>
      <c r="L136" s="26" t="s">
        <v>152</v>
      </c>
      <c r="M136" s="26" t="s">
        <v>152</v>
      </c>
      <c r="N136" s="19">
        <v>0</v>
      </c>
      <c r="O136" s="17" t="s">
        <v>152</v>
      </c>
    </row>
    <row r="137" spans="1:15" s="46" customFormat="1" ht="13.5" hidden="1">
      <c r="A137" s="38" t="s">
        <v>227</v>
      </c>
      <c r="B137" s="22" t="s">
        <v>228</v>
      </c>
      <c r="C137" s="60" t="s">
        <v>152</v>
      </c>
      <c r="D137" s="60" t="s">
        <v>152</v>
      </c>
      <c r="E137" s="60" t="s">
        <v>152</v>
      </c>
      <c r="F137" s="60" t="s">
        <v>152</v>
      </c>
      <c r="G137" s="60" t="s">
        <v>152</v>
      </c>
      <c r="H137" s="19">
        <v>0</v>
      </c>
      <c r="I137" s="19">
        <v>0</v>
      </c>
      <c r="J137" s="19"/>
      <c r="K137" s="19"/>
      <c r="L137" s="26" t="s">
        <v>152</v>
      </c>
      <c r="M137" s="26" t="s">
        <v>152</v>
      </c>
      <c r="N137" s="19">
        <v>0</v>
      </c>
      <c r="O137" s="17" t="s">
        <v>152</v>
      </c>
    </row>
    <row r="138" spans="1:15" s="46" customFormat="1" ht="13.5" hidden="1">
      <c r="A138" s="90" t="s">
        <v>218</v>
      </c>
      <c r="B138" s="91" t="s">
        <v>219</v>
      </c>
      <c r="C138" s="92" t="s">
        <v>296</v>
      </c>
      <c r="D138" s="91" t="s">
        <v>157</v>
      </c>
      <c r="E138" s="92" t="s">
        <v>297</v>
      </c>
      <c r="F138" s="92" t="s">
        <v>297</v>
      </c>
      <c r="G138" s="92" t="s">
        <v>298</v>
      </c>
      <c r="H138" s="96"/>
      <c r="I138" s="93"/>
      <c r="J138" s="93"/>
      <c r="K138" s="93"/>
      <c r="L138" s="94"/>
      <c r="M138" s="94"/>
      <c r="N138" s="93"/>
      <c r="O138" s="17"/>
    </row>
    <row r="139" spans="1:15" s="46" customFormat="1" ht="13.5" hidden="1">
      <c r="A139" s="95" t="s">
        <v>223</v>
      </c>
      <c r="B139" s="91" t="s">
        <v>224</v>
      </c>
      <c r="C139" s="92" t="s">
        <v>296</v>
      </c>
      <c r="D139" s="91" t="s">
        <v>157</v>
      </c>
      <c r="E139" s="92" t="s">
        <v>297</v>
      </c>
      <c r="F139" s="92" t="s">
        <v>297</v>
      </c>
      <c r="G139" s="92" t="s">
        <v>299</v>
      </c>
      <c r="H139" s="96"/>
      <c r="I139" s="93"/>
      <c r="J139" s="93"/>
      <c r="K139" s="93"/>
      <c r="L139" s="94"/>
      <c r="M139" s="94"/>
      <c r="N139" s="93"/>
      <c r="O139" s="17"/>
    </row>
    <row r="140" spans="1:15" s="46" customFormat="1" ht="13.5">
      <c r="A140" s="61" t="s">
        <v>229</v>
      </c>
      <c r="B140" s="62" t="s">
        <v>230</v>
      </c>
      <c r="C140" s="63" t="s">
        <v>152</v>
      </c>
      <c r="D140" s="63" t="s">
        <v>152</v>
      </c>
      <c r="E140" s="63" t="s">
        <v>152</v>
      </c>
      <c r="F140" s="63" t="s">
        <v>152</v>
      </c>
      <c r="G140" s="63" t="s">
        <v>152</v>
      </c>
      <c r="H140" s="64">
        <f>I140+K140+N140</f>
        <v>0</v>
      </c>
      <c r="I140" s="64">
        <v>0</v>
      </c>
      <c r="J140" s="64"/>
      <c r="K140" s="64"/>
      <c r="L140" s="65" t="s">
        <v>152</v>
      </c>
      <c r="M140" s="65" t="s">
        <v>152</v>
      </c>
      <c r="N140" s="64"/>
      <c r="O140" s="17" t="s">
        <v>152</v>
      </c>
    </row>
    <row r="141" spans="1:15" s="46" customFormat="1" ht="13.5">
      <c r="A141" s="38" t="s">
        <v>231</v>
      </c>
      <c r="B141" s="22" t="s">
        <v>232</v>
      </c>
      <c r="C141" s="60" t="s">
        <v>152</v>
      </c>
      <c r="D141" s="60" t="s">
        <v>152</v>
      </c>
      <c r="E141" s="60" t="s">
        <v>152</v>
      </c>
      <c r="F141" s="60" t="s">
        <v>152</v>
      </c>
      <c r="G141" s="60" t="s">
        <v>152</v>
      </c>
      <c r="H141" s="19">
        <v>0</v>
      </c>
      <c r="I141" s="19">
        <v>0</v>
      </c>
      <c r="J141" s="19"/>
      <c r="K141" s="19"/>
      <c r="L141" s="26" t="s">
        <v>152</v>
      </c>
      <c r="M141" s="26" t="s">
        <v>152</v>
      </c>
      <c r="N141" s="19">
        <v>0</v>
      </c>
      <c r="O141" s="17" t="s">
        <v>152</v>
      </c>
    </row>
    <row r="142" s="4" customFormat="1" ht="12.75"/>
    <row r="143" s="4" customFormat="1" ht="13.5" hidden="1">
      <c r="A143" s="66" t="s">
        <v>233</v>
      </c>
    </row>
    <row r="144" s="4" customFormat="1" ht="13.5" hidden="1">
      <c r="A144" s="66"/>
    </row>
    <row r="145" s="4" customFormat="1" ht="19.5" customHeight="1" hidden="1">
      <c r="A145" s="66" t="s">
        <v>21</v>
      </c>
    </row>
    <row r="146" s="4" customFormat="1" ht="13.5" hidden="1">
      <c r="A146" s="66" t="s">
        <v>234</v>
      </c>
    </row>
    <row r="147" s="4" customFormat="1" ht="13.5" hidden="1">
      <c r="A147" s="66"/>
    </row>
    <row r="148" s="4" customFormat="1" ht="13.5" hidden="1">
      <c r="A148" s="66"/>
    </row>
    <row r="149" s="4" customFormat="1" ht="23.25" customHeight="1" hidden="1">
      <c r="A149" s="66" t="s">
        <v>235</v>
      </c>
    </row>
    <row r="150" s="4" customFormat="1" ht="13.5" hidden="1">
      <c r="A150" s="66"/>
    </row>
    <row r="151" s="4" customFormat="1" ht="12.75">
      <c r="A151" s="240" t="s">
        <v>339</v>
      </c>
    </row>
    <row r="152" s="4" customFormat="1" ht="15.75">
      <c r="A152" s="67"/>
    </row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</sheetData>
  <sheetProtection/>
  <mergeCells count="69">
    <mergeCell ref="F16:F17"/>
    <mergeCell ref="C11:C13"/>
    <mergeCell ref="E11:E13"/>
    <mergeCell ref="C4:C6"/>
    <mergeCell ref="D4:D6"/>
    <mergeCell ref="E4:E6"/>
    <mergeCell ref="A18:A22"/>
    <mergeCell ref="A1:O1"/>
    <mergeCell ref="B2:M2"/>
    <mergeCell ref="N2:O2"/>
    <mergeCell ref="A4:A6"/>
    <mergeCell ref="B4:B6"/>
    <mergeCell ref="F18:F22"/>
    <mergeCell ref="J15:J16"/>
    <mergeCell ref="G4:G6"/>
    <mergeCell ref="C16:C17"/>
    <mergeCell ref="B10:B14"/>
    <mergeCell ref="A16:A17"/>
    <mergeCell ref="H4:O4"/>
    <mergeCell ref="H5:H6"/>
    <mergeCell ref="I5:O5"/>
    <mergeCell ref="N6:O6"/>
    <mergeCell ref="F11:F13"/>
    <mergeCell ref="F4:F6"/>
    <mergeCell ref="G16:G17"/>
    <mergeCell ref="E16:E17"/>
    <mergeCell ref="A86:A90"/>
    <mergeCell ref="A76:B76"/>
    <mergeCell ref="A80:B80"/>
    <mergeCell ref="C18:C22"/>
    <mergeCell ref="A29:A34"/>
    <mergeCell ref="A35:A36"/>
    <mergeCell ref="C35:C36"/>
    <mergeCell ref="A47:B47"/>
    <mergeCell ref="B15:B22"/>
    <mergeCell ref="A60:A61"/>
    <mergeCell ref="F39:F40"/>
    <mergeCell ref="A39:A40"/>
    <mergeCell ref="C39:C40"/>
    <mergeCell ref="A66:B66"/>
    <mergeCell ref="A53:A58"/>
    <mergeCell ref="C53:C58"/>
    <mergeCell ref="F53:F58"/>
    <mergeCell ref="G70:G71"/>
    <mergeCell ref="C68:C69"/>
    <mergeCell ref="E68:E69"/>
    <mergeCell ref="G68:G69"/>
    <mergeCell ref="C70:C71"/>
    <mergeCell ref="E70:E71"/>
    <mergeCell ref="F70:F71"/>
    <mergeCell ref="F68:F69"/>
    <mergeCell ref="G60:G61"/>
    <mergeCell ref="G64:G65"/>
    <mergeCell ref="C64:C65"/>
    <mergeCell ref="E64:E65"/>
    <mergeCell ref="C60:C61"/>
    <mergeCell ref="E60:E61"/>
    <mergeCell ref="F60:F61"/>
    <mergeCell ref="F64:F65"/>
    <mergeCell ref="A101:B101"/>
    <mergeCell ref="A103:B103"/>
    <mergeCell ref="A64:A65"/>
    <mergeCell ref="A122:B122"/>
    <mergeCell ref="A119:B119"/>
    <mergeCell ref="A93:A94"/>
    <mergeCell ref="A96:A97"/>
    <mergeCell ref="A68:A69"/>
    <mergeCell ref="A70:A71"/>
    <mergeCell ref="A84:B8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7"/>
  <sheetViews>
    <sheetView zoomScalePageLayoutView="0" workbookViewId="0" topLeftCell="A42">
      <selection activeCell="K148" sqref="K148"/>
    </sheetView>
  </sheetViews>
  <sheetFormatPr defaultColWidth="1.37890625" defaultRowHeight="12.75"/>
  <cols>
    <col min="1" max="1" width="39.875" style="3" customWidth="1"/>
    <col min="2" max="2" width="6.125" style="3" customWidth="1"/>
    <col min="3" max="3" width="10.875" style="3" customWidth="1"/>
    <col min="4" max="4" width="17.125" style="3" customWidth="1"/>
    <col min="5" max="5" width="6.625" style="3" customWidth="1"/>
    <col min="6" max="6" width="6.375" style="3" customWidth="1"/>
    <col min="7" max="7" width="6.125" style="3" customWidth="1"/>
    <col min="8" max="9" width="12.625" style="3" customWidth="1"/>
    <col min="10" max="10" width="11.00390625" style="3" hidden="1" customWidth="1"/>
    <col min="11" max="11" width="13.875" style="3" customWidth="1"/>
    <col min="12" max="12" width="6.125" style="3" hidden="1" customWidth="1"/>
    <col min="13" max="13" width="8.875" style="3" hidden="1" customWidth="1"/>
    <col min="14" max="14" width="14.125" style="3" customWidth="1"/>
    <col min="15" max="15" width="8.00390625" style="3" hidden="1" customWidth="1"/>
    <col min="16" max="16384" width="1.37890625" style="3" customWidth="1"/>
  </cols>
  <sheetData>
    <row r="1" spans="1:15" ht="15.75">
      <c r="A1" s="887" t="s">
        <v>337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</row>
    <row r="2" spans="2:15" ht="15.75">
      <c r="B2" s="887" t="s">
        <v>388</v>
      </c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 t="s">
        <v>130</v>
      </c>
      <c r="O2" s="887"/>
    </row>
    <row r="3" s="4" customFormat="1" ht="12.75"/>
    <row r="4" spans="1:15" s="6" customFormat="1" ht="23.25" customHeight="1">
      <c r="A4" s="883" t="s">
        <v>0</v>
      </c>
      <c r="B4" s="873" t="s">
        <v>131</v>
      </c>
      <c r="C4" s="873" t="s">
        <v>132</v>
      </c>
      <c r="D4" s="880" t="s">
        <v>133</v>
      </c>
      <c r="E4" s="880" t="s">
        <v>134</v>
      </c>
      <c r="F4" s="873" t="s">
        <v>135</v>
      </c>
      <c r="G4" s="883" t="s">
        <v>69</v>
      </c>
      <c r="H4" s="873" t="s">
        <v>136</v>
      </c>
      <c r="I4" s="873"/>
      <c r="J4" s="873"/>
      <c r="K4" s="873"/>
      <c r="L4" s="873"/>
      <c r="M4" s="873"/>
      <c r="N4" s="873"/>
      <c r="O4" s="873"/>
    </row>
    <row r="5" spans="1:15" s="6" customFormat="1" ht="12">
      <c r="A5" s="883"/>
      <c r="B5" s="873"/>
      <c r="C5" s="873"/>
      <c r="D5" s="881"/>
      <c r="E5" s="881"/>
      <c r="F5" s="873"/>
      <c r="G5" s="883"/>
      <c r="H5" s="888" t="s">
        <v>137</v>
      </c>
      <c r="I5" s="883" t="s">
        <v>138</v>
      </c>
      <c r="J5" s="883"/>
      <c r="K5" s="883"/>
      <c r="L5" s="883"/>
      <c r="M5" s="883"/>
      <c r="N5" s="883"/>
      <c r="O5" s="883"/>
    </row>
    <row r="6" spans="1:15" s="6" customFormat="1" ht="88.5" customHeight="1">
      <c r="A6" s="883"/>
      <c r="B6" s="873"/>
      <c r="C6" s="873"/>
      <c r="D6" s="882"/>
      <c r="E6" s="882"/>
      <c r="F6" s="873"/>
      <c r="G6" s="883"/>
      <c r="H6" s="889"/>
      <c r="I6" s="5" t="s">
        <v>139</v>
      </c>
      <c r="J6" s="5" t="s">
        <v>140</v>
      </c>
      <c r="K6" s="5" t="s">
        <v>141</v>
      </c>
      <c r="L6" s="5" t="s">
        <v>142</v>
      </c>
      <c r="M6" s="5" t="s">
        <v>143</v>
      </c>
      <c r="N6" s="873" t="s">
        <v>144</v>
      </c>
      <c r="O6" s="873"/>
    </row>
    <row r="7" spans="1:15" s="6" customFormat="1" ht="12" hidden="1">
      <c r="A7" s="7"/>
      <c r="B7" s="7"/>
      <c r="C7" s="8"/>
      <c r="D7" s="8"/>
      <c r="E7" s="8"/>
      <c r="F7" s="8"/>
      <c r="G7" s="9"/>
      <c r="H7" s="7"/>
      <c r="I7" s="7"/>
      <c r="J7" s="7"/>
      <c r="K7" s="7"/>
      <c r="L7" s="7"/>
      <c r="M7" s="7"/>
      <c r="N7" s="7" t="s">
        <v>137</v>
      </c>
      <c r="O7" s="7" t="s">
        <v>145</v>
      </c>
    </row>
    <row r="8" spans="1:15" s="6" customFormat="1" ht="15" customHeight="1">
      <c r="A8" s="7">
        <v>1</v>
      </c>
      <c r="B8" s="7">
        <v>2</v>
      </c>
      <c r="C8" s="10" t="s">
        <v>146</v>
      </c>
      <c r="D8" s="7">
        <v>4</v>
      </c>
      <c r="E8" s="10" t="s">
        <v>147</v>
      </c>
      <c r="F8" s="7">
        <v>6</v>
      </c>
      <c r="G8" s="10" t="s">
        <v>148</v>
      </c>
      <c r="H8" s="7">
        <v>8</v>
      </c>
      <c r="I8" s="7">
        <v>9</v>
      </c>
      <c r="J8" s="10" t="s">
        <v>149</v>
      </c>
      <c r="K8" s="7">
        <v>10</v>
      </c>
      <c r="L8" s="7">
        <v>7</v>
      </c>
      <c r="M8" s="7">
        <v>8</v>
      </c>
      <c r="N8" s="7">
        <v>11</v>
      </c>
      <c r="O8" s="7">
        <v>10</v>
      </c>
    </row>
    <row r="9" spans="1:15" s="4" customFormat="1" ht="16.5" customHeight="1">
      <c r="A9" s="236" t="s">
        <v>150</v>
      </c>
      <c r="B9" s="74" t="s">
        <v>151</v>
      </c>
      <c r="C9" s="74" t="s">
        <v>152</v>
      </c>
      <c r="D9" s="237" t="s">
        <v>152</v>
      </c>
      <c r="E9" s="237" t="s">
        <v>152</v>
      </c>
      <c r="F9" s="237" t="s">
        <v>152</v>
      </c>
      <c r="G9" s="237" t="s">
        <v>152</v>
      </c>
      <c r="H9" s="75">
        <f>H10+H15+H23</f>
        <v>34229622</v>
      </c>
      <c r="I9" s="75">
        <f>I15</f>
        <v>20484100</v>
      </c>
      <c r="J9" s="75"/>
      <c r="K9" s="75">
        <f>K23</f>
        <v>13435522</v>
      </c>
      <c r="L9" s="238" t="s">
        <v>152</v>
      </c>
      <c r="M9" s="238" t="s">
        <v>152</v>
      </c>
      <c r="N9" s="75">
        <f>N10</f>
        <v>310000</v>
      </c>
      <c r="O9" s="13" t="s">
        <v>152</v>
      </c>
    </row>
    <row r="10" spans="1:15" s="4" customFormat="1" ht="15.75" customHeight="1">
      <c r="A10" s="16" t="s">
        <v>153</v>
      </c>
      <c r="B10" s="857" t="s">
        <v>154</v>
      </c>
      <c r="C10" s="18" t="s">
        <v>152</v>
      </c>
      <c r="D10" s="18" t="s">
        <v>152</v>
      </c>
      <c r="E10" s="18" t="s">
        <v>152</v>
      </c>
      <c r="F10" s="18" t="s">
        <v>152</v>
      </c>
      <c r="G10" s="18" t="s">
        <v>152</v>
      </c>
      <c r="H10" s="19">
        <f>N10</f>
        <v>310000</v>
      </c>
      <c r="I10" s="20" t="s">
        <v>152</v>
      </c>
      <c r="J10" s="20"/>
      <c r="K10" s="20" t="s">
        <v>152</v>
      </c>
      <c r="L10" s="20" t="s">
        <v>152</v>
      </c>
      <c r="M10" s="20" t="s">
        <v>152</v>
      </c>
      <c r="N10" s="241">
        <f>N11+N14+N12+N13</f>
        <v>310000</v>
      </c>
      <c r="O10" s="18" t="s">
        <v>152</v>
      </c>
    </row>
    <row r="11" spans="1:15" s="4" customFormat="1" ht="27" customHeight="1" hidden="1">
      <c r="A11" s="21" t="s">
        <v>155</v>
      </c>
      <c r="B11" s="857"/>
      <c r="C11" s="841" t="s">
        <v>156</v>
      </c>
      <c r="D11" s="22" t="s">
        <v>157</v>
      </c>
      <c r="E11" s="884"/>
      <c r="F11" s="841" t="s">
        <v>158</v>
      </c>
      <c r="G11" s="22"/>
      <c r="H11" s="19">
        <f>N11</f>
        <v>0</v>
      </c>
      <c r="I11" s="20" t="s">
        <v>152</v>
      </c>
      <c r="J11" s="20"/>
      <c r="K11" s="20" t="s">
        <v>152</v>
      </c>
      <c r="L11" s="20" t="s">
        <v>152</v>
      </c>
      <c r="M11" s="20" t="s">
        <v>152</v>
      </c>
      <c r="N11" s="241"/>
      <c r="O11" s="18" t="s">
        <v>152</v>
      </c>
    </row>
    <row r="12" spans="1:15" s="4" customFormat="1" ht="15.75" customHeight="1" hidden="1">
      <c r="A12" s="21" t="s">
        <v>159</v>
      </c>
      <c r="B12" s="857"/>
      <c r="C12" s="858"/>
      <c r="D12" s="22" t="s">
        <v>157</v>
      </c>
      <c r="E12" s="885"/>
      <c r="F12" s="858"/>
      <c r="G12" s="22"/>
      <c r="H12" s="19">
        <f>N12</f>
        <v>0</v>
      </c>
      <c r="I12" s="20" t="s">
        <v>152</v>
      </c>
      <c r="J12" s="20"/>
      <c r="K12" s="20" t="s">
        <v>152</v>
      </c>
      <c r="L12" s="20"/>
      <c r="M12" s="20"/>
      <c r="N12" s="241"/>
      <c r="O12" s="18"/>
    </row>
    <row r="13" spans="1:15" s="4" customFormat="1" ht="16.5" customHeight="1">
      <c r="A13" s="21" t="s">
        <v>160</v>
      </c>
      <c r="B13" s="857"/>
      <c r="C13" s="842"/>
      <c r="D13" s="22" t="s">
        <v>157</v>
      </c>
      <c r="E13" s="886"/>
      <c r="F13" s="842"/>
      <c r="G13" s="22"/>
      <c r="H13" s="19">
        <f>N13</f>
        <v>40000</v>
      </c>
      <c r="I13" s="20" t="s">
        <v>152</v>
      </c>
      <c r="J13" s="20"/>
      <c r="K13" s="20" t="s">
        <v>152</v>
      </c>
      <c r="L13" s="20"/>
      <c r="M13" s="20"/>
      <c r="N13" s="241">
        <v>40000</v>
      </c>
      <c r="O13" s="18"/>
    </row>
    <row r="14" spans="1:15" s="4" customFormat="1" ht="16.5" customHeight="1">
      <c r="A14" s="21" t="s">
        <v>161</v>
      </c>
      <c r="B14" s="857"/>
      <c r="C14" s="22" t="s">
        <v>156</v>
      </c>
      <c r="D14" s="22" t="s">
        <v>157</v>
      </c>
      <c r="E14" s="22"/>
      <c r="F14" s="22" t="s">
        <v>162</v>
      </c>
      <c r="G14" s="22"/>
      <c r="H14" s="19">
        <f>N14</f>
        <v>270000</v>
      </c>
      <c r="I14" s="20" t="s">
        <v>152</v>
      </c>
      <c r="J14" s="20"/>
      <c r="K14" s="20" t="s">
        <v>152</v>
      </c>
      <c r="L14" s="20" t="s">
        <v>152</v>
      </c>
      <c r="M14" s="20" t="s">
        <v>152</v>
      </c>
      <c r="N14" s="241">
        <v>270000</v>
      </c>
      <c r="O14" s="18" t="s">
        <v>152</v>
      </c>
    </row>
    <row r="15" spans="1:15" s="4" customFormat="1" ht="16.5" customHeight="1">
      <c r="A15" s="21" t="s">
        <v>163</v>
      </c>
      <c r="B15" s="841" t="s">
        <v>164</v>
      </c>
      <c r="C15" s="17" t="s">
        <v>152</v>
      </c>
      <c r="D15" s="22"/>
      <c r="E15" s="17" t="s">
        <v>152</v>
      </c>
      <c r="F15" s="17" t="s">
        <v>152</v>
      </c>
      <c r="G15" s="17" t="s">
        <v>152</v>
      </c>
      <c r="H15" s="19">
        <f>SUM(H16:H22)</f>
        <v>20484100</v>
      </c>
      <c r="I15" s="19">
        <f>I16+I18+I19+I17+I22</f>
        <v>20484100</v>
      </c>
      <c r="J15" s="874"/>
      <c r="K15" s="26" t="s">
        <v>152</v>
      </c>
      <c r="L15" s="20" t="s">
        <v>152</v>
      </c>
      <c r="M15" s="20" t="s">
        <v>152</v>
      </c>
      <c r="N15" s="26" t="s">
        <v>152</v>
      </c>
      <c r="O15" s="18" t="s">
        <v>152</v>
      </c>
    </row>
    <row r="16" spans="1:16" s="4" customFormat="1" ht="12.75">
      <c r="A16" s="855" t="s">
        <v>349</v>
      </c>
      <c r="B16" s="858"/>
      <c r="C16" s="896" t="s">
        <v>22</v>
      </c>
      <c r="D16" s="22" t="s">
        <v>157</v>
      </c>
      <c r="E16" s="896"/>
      <c r="F16" s="867">
        <v>130</v>
      </c>
      <c r="G16" s="867"/>
      <c r="H16" s="19">
        <f aca="true" t="shared" si="0" ref="H16:H22">I16</f>
        <v>330400</v>
      </c>
      <c r="I16" s="19">
        <v>330400</v>
      </c>
      <c r="J16" s="874"/>
      <c r="K16" s="26" t="s">
        <v>152</v>
      </c>
      <c r="L16" s="20" t="s">
        <v>152</v>
      </c>
      <c r="M16" s="20" t="s">
        <v>152</v>
      </c>
      <c r="N16" s="26" t="s">
        <v>152</v>
      </c>
      <c r="O16" s="18" t="s">
        <v>152</v>
      </c>
      <c r="P16" s="28"/>
    </row>
    <row r="17" spans="1:16" s="4" customFormat="1" ht="12.75">
      <c r="A17" s="856"/>
      <c r="B17" s="858"/>
      <c r="C17" s="897"/>
      <c r="D17" s="29">
        <v>14130030000000000</v>
      </c>
      <c r="E17" s="897"/>
      <c r="F17" s="869"/>
      <c r="G17" s="869"/>
      <c r="H17" s="19">
        <f t="shared" si="0"/>
        <v>16622600</v>
      </c>
      <c r="I17" s="19">
        <v>16622600</v>
      </c>
      <c r="J17" s="19"/>
      <c r="K17" s="26" t="s">
        <v>152</v>
      </c>
      <c r="L17" s="20" t="s">
        <v>152</v>
      </c>
      <c r="M17" s="20" t="s">
        <v>152</v>
      </c>
      <c r="N17" s="26" t="s">
        <v>152</v>
      </c>
      <c r="O17" s="18"/>
      <c r="P17" s="28"/>
    </row>
    <row r="18" spans="1:15" s="4" customFormat="1" ht="15" customHeight="1">
      <c r="A18" s="846" t="s">
        <v>350</v>
      </c>
      <c r="B18" s="858"/>
      <c r="C18" s="841" t="s">
        <v>24</v>
      </c>
      <c r="D18" s="22" t="s">
        <v>157</v>
      </c>
      <c r="E18" s="30"/>
      <c r="F18" s="867">
        <v>130</v>
      </c>
      <c r="G18" s="22"/>
      <c r="H18" s="19">
        <f t="shared" si="0"/>
        <v>1134900</v>
      </c>
      <c r="I18" s="19">
        <v>1134900</v>
      </c>
      <c r="J18" s="19"/>
      <c r="K18" s="20" t="s">
        <v>152</v>
      </c>
      <c r="L18" s="20" t="s">
        <v>152</v>
      </c>
      <c r="M18" s="20" t="s">
        <v>152</v>
      </c>
      <c r="N18" s="20" t="s">
        <v>152</v>
      </c>
      <c r="O18" s="18" t="s">
        <v>152</v>
      </c>
    </row>
    <row r="19" spans="1:15" s="4" customFormat="1" ht="25.5" customHeight="1" hidden="1">
      <c r="A19" s="866"/>
      <c r="B19" s="858"/>
      <c r="C19" s="858"/>
      <c r="D19" s="18"/>
      <c r="E19" s="30"/>
      <c r="F19" s="868"/>
      <c r="G19" s="22"/>
      <c r="H19" s="19">
        <f t="shared" si="0"/>
        <v>0</v>
      </c>
      <c r="I19" s="19"/>
      <c r="J19" s="19"/>
      <c r="K19" s="20" t="s">
        <v>152</v>
      </c>
      <c r="L19" s="20" t="s">
        <v>152</v>
      </c>
      <c r="M19" s="20" t="s">
        <v>152</v>
      </c>
      <c r="N19" s="20" t="s">
        <v>152</v>
      </c>
      <c r="O19" s="18" t="s">
        <v>152</v>
      </c>
    </row>
    <row r="20" spans="1:15" s="4" customFormat="1" ht="25.5" customHeight="1" hidden="1">
      <c r="A20" s="866"/>
      <c r="B20" s="858"/>
      <c r="C20" s="858"/>
      <c r="D20" s="30"/>
      <c r="E20" s="22"/>
      <c r="F20" s="868"/>
      <c r="G20" s="22"/>
      <c r="H20" s="19">
        <f t="shared" si="0"/>
        <v>0</v>
      </c>
      <c r="I20" s="20"/>
      <c r="J20" s="19"/>
      <c r="K20" s="20" t="s">
        <v>152</v>
      </c>
      <c r="L20" s="20" t="s">
        <v>152</v>
      </c>
      <c r="M20" s="20" t="s">
        <v>152</v>
      </c>
      <c r="N20" s="20" t="s">
        <v>152</v>
      </c>
      <c r="O20" s="18" t="s">
        <v>152</v>
      </c>
    </row>
    <row r="21" spans="1:15" s="4" customFormat="1" ht="42.75" customHeight="1" hidden="1">
      <c r="A21" s="866"/>
      <c r="B21" s="858"/>
      <c r="C21" s="858"/>
      <c r="D21" s="30"/>
      <c r="E21" s="22"/>
      <c r="F21" s="868"/>
      <c r="G21" s="22"/>
      <c r="H21" s="19">
        <f t="shared" si="0"/>
        <v>0</v>
      </c>
      <c r="I21" s="20"/>
      <c r="J21" s="19"/>
      <c r="K21" s="20" t="s">
        <v>152</v>
      </c>
      <c r="L21" s="20" t="s">
        <v>152</v>
      </c>
      <c r="M21" s="20" t="s">
        <v>152</v>
      </c>
      <c r="N21" s="20" t="s">
        <v>152</v>
      </c>
      <c r="O21" s="18" t="s">
        <v>152</v>
      </c>
    </row>
    <row r="22" spans="1:15" s="4" customFormat="1" ht="12" customHeight="1">
      <c r="A22" s="847"/>
      <c r="B22" s="842"/>
      <c r="C22" s="842"/>
      <c r="D22" s="29">
        <v>14130030000000000</v>
      </c>
      <c r="E22" s="22"/>
      <c r="F22" s="869"/>
      <c r="G22" s="22"/>
      <c r="H22" s="19">
        <f t="shared" si="0"/>
        <v>2396200</v>
      </c>
      <c r="I22" s="20">
        <v>2396200</v>
      </c>
      <c r="J22" s="19"/>
      <c r="K22" s="20" t="s">
        <v>152</v>
      </c>
      <c r="L22" s="20" t="s">
        <v>152</v>
      </c>
      <c r="M22" s="20" t="s">
        <v>152</v>
      </c>
      <c r="N22" s="20" t="s">
        <v>152</v>
      </c>
      <c r="O22" s="18"/>
    </row>
    <row r="23" spans="1:15" s="4" customFormat="1" ht="12.75">
      <c r="A23" s="79" t="s">
        <v>167</v>
      </c>
      <c r="B23" s="17" t="s">
        <v>168</v>
      </c>
      <c r="C23" s="17" t="s">
        <v>152</v>
      </c>
      <c r="D23" s="17" t="s">
        <v>152</v>
      </c>
      <c r="E23" s="17" t="s">
        <v>152</v>
      </c>
      <c r="F23" s="17" t="s">
        <v>152</v>
      </c>
      <c r="G23" s="17" t="s">
        <v>152</v>
      </c>
      <c r="H23" s="19">
        <f>K23</f>
        <v>13435522</v>
      </c>
      <c r="I23" s="20" t="s">
        <v>152</v>
      </c>
      <c r="J23" s="19"/>
      <c r="K23" s="19">
        <f>K24+K27+K28+K29+K30+K31+K32+K33+K35+K36+K37+K34+K38+K42+K43+K39+K40+K41</f>
        <v>13435522</v>
      </c>
      <c r="L23" s="20" t="s">
        <v>152</v>
      </c>
      <c r="M23" s="20" t="s">
        <v>152</v>
      </c>
      <c r="N23" s="20" t="s">
        <v>152</v>
      </c>
      <c r="O23" s="18" t="s">
        <v>152</v>
      </c>
    </row>
    <row r="24" spans="1:16" s="4" customFormat="1" ht="72.75" customHeight="1">
      <c r="A24" s="32" t="s">
        <v>64</v>
      </c>
      <c r="B24" s="17"/>
      <c r="C24" s="33" t="s">
        <v>25</v>
      </c>
      <c r="D24" s="34" t="s">
        <v>169</v>
      </c>
      <c r="E24" s="17"/>
      <c r="F24" s="17" t="s">
        <v>162</v>
      </c>
      <c r="G24" s="17"/>
      <c r="H24" s="35">
        <f>K24</f>
        <v>839300</v>
      </c>
      <c r="I24" s="26" t="s">
        <v>152</v>
      </c>
      <c r="J24" s="35"/>
      <c r="K24" s="35">
        <v>839300</v>
      </c>
      <c r="L24" s="26" t="s">
        <v>152</v>
      </c>
      <c r="M24" s="26" t="s">
        <v>152</v>
      </c>
      <c r="N24" s="26" t="s">
        <v>152</v>
      </c>
      <c r="O24" s="36" t="s">
        <v>152</v>
      </c>
      <c r="P24" s="37"/>
    </row>
    <row r="25" spans="1:15" s="4" customFormat="1" ht="12.75" hidden="1">
      <c r="A25" s="38" t="s">
        <v>170</v>
      </c>
      <c r="B25" s="17" t="s">
        <v>171</v>
      </c>
      <c r="C25" s="22"/>
      <c r="D25" s="30"/>
      <c r="E25" s="22"/>
      <c r="F25" s="22"/>
      <c r="G25" s="22"/>
      <c r="H25" s="19"/>
      <c r="I25" s="20" t="s">
        <v>152</v>
      </c>
      <c r="J25" s="19"/>
      <c r="K25" s="19"/>
      <c r="L25" s="20" t="s">
        <v>152</v>
      </c>
      <c r="M25" s="20" t="s">
        <v>152</v>
      </c>
      <c r="N25" s="19"/>
      <c r="O25" s="39"/>
    </row>
    <row r="26" spans="1:15" s="4" customFormat="1" ht="12.75" hidden="1">
      <c r="A26" s="38" t="s">
        <v>172</v>
      </c>
      <c r="B26" s="17" t="s">
        <v>162</v>
      </c>
      <c r="C26" s="22"/>
      <c r="D26" s="22"/>
      <c r="E26" s="22"/>
      <c r="F26" s="22" t="s">
        <v>152</v>
      </c>
      <c r="G26" s="22"/>
      <c r="H26" s="19"/>
      <c r="I26" s="20" t="s">
        <v>152</v>
      </c>
      <c r="J26" s="19"/>
      <c r="K26" s="19"/>
      <c r="L26" s="20" t="s">
        <v>152</v>
      </c>
      <c r="M26" s="20" t="s">
        <v>152</v>
      </c>
      <c r="N26" s="19"/>
      <c r="O26" s="18" t="s">
        <v>152</v>
      </c>
    </row>
    <row r="27" spans="1:15" s="4" customFormat="1" ht="38.25">
      <c r="A27" s="40" t="s">
        <v>173</v>
      </c>
      <c r="B27" s="17"/>
      <c r="C27" s="33" t="s">
        <v>26</v>
      </c>
      <c r="D27" s="17" t="s">
        <v>157</v>
      </c>
      <c r="E27" s="22"/>
      <c r="F27" s="17" t="s">
        <v>162</v>
      </c>
      <c r="G27" s="22"/>
      <c r="H27" s="19">
        <f>K27</f>
        <v>0</v>
      </c>
      <c r="I27" s="26" t="s">
        <v>152</v>
      </c>
      <c r="J27" s="19"/>
      <c r="K27" s="19"/>
      <c r="L27" s="20"/>
      <c r="M27" s="20"/>
      <c r="N27" s="26" t="s">
        <v>152</v>
      </c>
      <c r="O27" s="18"/>
    </row>
    <row r="28" spans="1:15" s="4" customFormat="1" ht="25.5">
      <c r="A28" s="40" t="s">
        <v>63</v>
      </c>
      <c r="B28" s="17"/>
      <c r="C28" s="33" t="s">
        <v>59</v>
      </c>
      <c r="D28" s="17" t="s">
        <v>157</v>
      </c>
      <c r="E28" s="22"/>
      <c r="F28" s="17" t="s">
        <v>162</v>
      </c>
      <c r="G28" s="22"/>
      <c r="H28" s="19">
        <f>K28</f>
        <v>244000</v>
      </c>
      <c r="I28" s="26" t="s">
        <v>152</v>
      </c>
      <c r="J28" s="19"/>
      <c r="K28" s="19">
        <f>K86</f>
        <v>244000</v>
      </c>
      <c r="L28" s="20"/>
      <c r="M28" s="20"/>
      <c r="N28" s="26" t="s">
        <v>152</v>
      </c>
      <c r="O28" s="18"/>
    </row>
    <row r="29" spans="1:15" s="4" customFormat="1" ht="27.75" customHeight="1" hidden="1">
      <c r="A29" s="898" t="s">
        <v>79</v>
      </c>
      <c r="B29" s="17"/>
      <c r="C29" s="33" t="s">
        <v>87</v>
      </c>
      <c r="D29" s="17" t="s">
        <v>242</v>
      </c>
      <c r="E29" s="22"/>
      <c r="F29" s="34" t="s">
        <v>162</v>
      </c>
      <c r="G29" s="22"/>
      <c r="H29" s="19">
        <f aca="true" t="shared" si="1" ref="H29:H43">K29</f>
        <v>0</v>
      </c>
      <c r="I29" s="26" t="s">
        <v>152</v>
      </c>
      <c r="J29" s="19"/>
      <c r="K29" s="19">
        <f aca="true" t="shared" si="2" ref="K29:K38">K87</f>
        <v>0</v>
      </c>
      <c r="L29" s="20"/>
      <c r="M29" s="20"/>
      <c r="N29" s="26" t="s">
        <v>152</v>
      </c>
      <c r="O29" s="18"/>
    </row>
    <row r="30" spans="1:15" s="4" customFormat="1" ht="24" customHeight="1" hidden="1">
      <c r="A30" s="898"/>
      <c r="B30" s="17"/>
      <c r="C30" s="33" t="s">
        <v>87</v>
      </c>
      <c r="D30" s="17" t="s">
        <v>243</v>
      </c>
      <c r="E30" s="22"/>
      <c r="F30" s="34" t="s">
        <v>162</v>
      </c>
      <c r="G30" s="22"/>
      <c r="H30" s="19">
        <f t="shared" si="1"/>
        <v>0</v>
      </c>
      <c r="I30" s="26" t="s">
        <v>152</v>
      </c>
      <c r="J30" s="19"/>
      <c r="K30" s="19">
        <f t="shared" si="2"/>
        <v>0</v>
      </c>
      <c r="L30" s="20"/>
      <c r="M30" s="20"/>
      <c r="N30" s="26" t="s">
        <v>152</v>
      </c>
      <c r="O30" s="18"/>
    </row>
    <row r="31" spans="1:15" s="4" customFormat="1" ht="18" customHeight="1" hidden="1">
      <c r="A31" s="898"/>
      <c r="B31" s="17"/>
      <c r="C31" s="33" t="s">
        <v>87</v>
      </c>
      <c r="D31" s="17" t="s">
        <v>244</v>
      </c>
      <c r="E31" s="22"/>
      <c r="F31" s="34" t="s">
        <v>162</v>
      </c>
      <c r="G31" s="22"/>
      <c r="H31" s="19">
        <f t="shared" si="1"/>
        <v>0</v>
      </c>
      <c r="I31" s="26" t="s">
        <v>152</v>
      </c>
      <c r="J31" s="19"/>
      <c r="K31" s="19">
        <f t="shared" si="2"/>
        <v>0</v>
      </c>
      <c r="L31" s="20"/>
      <c r="M31" s="20"/>
      <c r="N31" s="26" t="s">
        <v>152</v>
      </c>
      <c r="O31" s="18"/>
    </row>
    <row r="32" spans="1:15" s="4" customFormat="1" ht="27" customHeight="1" hidden="1">
      <c r="A32" s="898"/>
      <c r="B32" s="17"/>
      <c r="C32" s="33" t="s">
        <v>87</v>
      </c>
      <c r="D32" s="17" t="s">
        <v>245</v>
      </c>
      <c r="E32" s="22"/>
      <c r="F32" s="34" t="s">
        <v>162</v>
      </c>
      <c r="G32" s="22"/>
      <c r="H32" s="19">
        <f t="shared" si="1"/>
        <v>0</v>
      </c>
      <c r="I32" s="26" t="s">
        <v>152</v>
      </c>
      <c r="J32" s="19"/>
      <c r="K32" s="19">
        <f t="shared" si="2"/>
        <v>0</v>
      </c>
      <c r="L32" s="20"/>
      <c r="M32" s="20"/>
      <c r="N32" s="26" t="s">
        <v>152</v>
      </c>
      <c r="O32" s="18"/>
    </row>
    <row r="33" spans="1:15" s="4" customFormat="1" ht="30.75" customHeight="1" hidden="1">
      <c r="A33" s="898"/>
      <c r="B33" s="17"/>
      <c r="C33" s="33" t="s">
        <v>87</v>
      </c>
      <c r="D33" s="17" t="s">
        <v>246</v>
      </c>
      <c r="E33" s="22"/>
      <c r="F33" s="34" t="s">
        <v>162</v>
      </c>
      <c r="G33" s="22"/>
      <c r="H33" s="19">
        <f t="shared" si="1"/>
        <v>0</v>
      </c>
      <c r="I33" s="26" t="s">
        <v>152</v>
      </c>
      <c r="J33" s="19"/>
      <c r="K33" s="19">
        <f t="shared" si="2"/>
        <v>0</v>
      </c>
      <c r="L33" s="20"/>
      <c r="M33" s="20"/>
      <c r="N33" s="26" t="s">
        <v>152</v>
      </c>
      <c r="O33" s="18"/>
    </row>
    <row r="34" spans="1:15" s="4" customFormat="1" ht="30.75" customHeight="1" hidden="1">
      <c r="A34" s="898"/>
      <c r="B34" s="17"/>
      <c r="C34" s="33" t="s">
        <v>87</v>
      </c>
      <c r="D34" s="17" t="s">
        <v>157</v>
      </c>
      <c r="E34" s="22"/>
      <c r="F34" s="34" t="s">
        <v>162</v>
      </c>
      <c r="G34" s="22"/>
      <c r="H34" s="19">
        <f t="shared" si="1"/>
        <v>0</v>
      </c>
      <c r="I34" s="26" t="s">
        <v>152</v>
      </c>
      <c r="J34" s="19"/>
      <c r="K34" s="19">
        <f t="shared" si="2"/>
        <v>0</v>
      </c>
      <c r="L34" s="20"/>
      <c r="M34" s="20"/>
      <c r="N34" s="26" t="s">
        <v>152</v>
      </c>
      <c r="O34" s="18"/>
    </row>
    <row r="35" spans="1:15" s="4" customFormat="1" ht="27" customHeight="1" hidden="1">
      <c r="A35" s="905" t="s">
        <v>247</v>
      </c>
      <c r="B35" s="17"/>
      <c r="C35" s="898" t="s">
        <v>96</v>
      </c>
      <c r="D35" s="17" t="s">
        <v>157</v>
      </c>
      <c r="E35" s="22"/>
      <c r="F35" s="34" t="s">
        <v>162</v>
      </c>
      <c r="G35" s="22"/>
      <c r="H35" s="19">
        <f t="shared" si="1"/>
        <v>0</v>
      </c>
      <c r="I35" s="26" t="s">
        <v>152</v>
      </c>
      <c r="J35" s="19"/>
      <c r="K35" s="19">
        <f t="shared" si="2"/>
        <v>0</v>
      </c>
      <c r="L35" s="20"/>
      <c r="M35" s="20"/>
      <c r="N35" s="26" t="s">
        <v>152</v>
      </c>
      <c r="O35" s="18"/>
    </row>
    <row r="36" spans="1:15" s="4" customFormat="1" ht="27" customHeight="1" hidden="1">
      <c r="A36" s="905"/>
      <c r="B36" s="17"/>
      <c r="C36" s="898"/>
      <c r="D36" s="17" t="s">
        <v>281</v>
      </c>
      <c r="E36" s="22"/>
      <c r="F36" s="34" t="s">
        <v>162</v>
      </c>
      <c r="G36" s="22"/>
      <c r="H36" s="19">
        <f t="shared" si="1"/>
        <v>0</v>
      </c>
      <c r="I36" s="26" t="s">
        <v>152</v>
      </c>
      <c r="J36" s="19"/>
      <c r="K36" s="19">
        <f t="shared" si="2"/>
        <v>0</v>
      </c>
      <c r="L36" s="20"/>
      <c r="M36" s="20"/>
      <c r="N36" s="26" t="s">
        <v>152</v>
      </c>
      <c r="O36" s="18"/>
    </row>
    <row r="37" spans="1:15" s="4" customFormat="1" ht="67.5" customHeight="1" hidden="1">
      <c r="A37" s="21" t="s">
        <v>62</v>
      </c>
      <c r="B37" s="38"/>
      <c r="C37" s="1" t="s">
        <v>60</v>
      </c>
      <c r="D37" s="17" t="s">
        <v>268</v>
      </c>
      <c r="E37" s="22"/>
      <c r="F37" s="34" t="s">
        <v>162</v>
      </c>
      <c r="G37" s="22"/>
      <c r="H37" s="19">
        <f t="shared" si="1"/>
        <v>0</v>
      </c>
      <c r="I37" s="26" t="s">
        <v>152</v>
      </c>
      <c r="J37" s="19"/>
      <c r="K37" s="19">
        <f t="shared" si="2"/>
        <v>0</v>
      </c>
      <c r="L37" s="20"/>
      <c r="M37" s="20"/>
      <c r="N37" s="26" t="s">
        <v>152</v>
      </c>
      <c r="O37" s="18"/>
    </row>
    <row r="38" spans="1:15" s="4" customFormat="1" ht="67.5" customHeight="1" hidden="1">
      <c r="A38" s="21" t="s">
        <v>80</v>
      </c>
      <c r="B38" s="38"/>
      <c r="C38" s="17" t="s">
        <v>27</v>
      </c>
      <c r="D38" s="17" t="s">
        <v>157</v>
      </c>
      <c r="E38" s="22"/>
      <c r="F38" s="34" t="s">
        <v>162</v>
      </c>
      <c r="G38" s="22"/>
      <c r="H38" s="19">
        <f t="shared" si="1"/>
        <v>0</v>
      </c>
      <c r="I38" s="26" t="s">
        <v>152</v>
      </c>
      <c r="J38" s="19"/>
      <c r="K38" s="19">
        <f t="shared" si="2"/>
        <v>0</v>
      </c>
      <c r="L38" s="20"/>
      <c r="M38" s="20"/>
      <c r="N38" s="26" t="s">
        <v>152</v>
      </c>
      <c r="O38" s="18"/>
    </row>
    <row r="39" spans="1:15" s="4" customFormat="1" ht="23.25" customHeight="1">
      <c r="A39" s="273" t="s">
        <v>379</v>
      </c>
      <c r="B39" s="274"/>
      <c r="C39" s="276" t="s">
        <v>380</v>
      </c>
      <c r="D39" s="275" t="s">
        <v>157</v>
      </c>
      <c r="E39" s="276"/>
      <c r="F39" s="277"/>
      <c r="G39" s="276"/>
      <c r="H39" s="278"/>
      <c r="I39" s="279"/>
      <c r="J39" s="278"/>
      <c r="K39" s="278">
        <v>100000</v>
      </c>
      <c r="L39" s="280"/>
      <c r="M39" s="280"/>
      <c r="N39" s="279"/>
      <c r="O39" s="18"/>
    </row>
    <row r="40" spans="1:15" s="4" customFormat="1" ht="20.25" customHeight="1">
      <c r="A40" s="281" t="s">
        <v>377</v>
      </c>
      <c r="B40" s="275"/>
      <c r="C40" s="282" t="s">
        <v>378</v>
      </c>
      <c r="D40" s="275" t="s">
        <v>157</v>
      </c>
      <c r="E40" s="276"/>
      <c r="F40" s="277"/>
      <c r="G40" s="276"/>
      <c r="H40" s="278"/>
      <c r="I40" s="279"/>
      <c r="J40" s="278"/>
      <c r="K40" s="278">
        <v>30000</v>
      </c>
      <c r="L40" s="280"/>
      <c r="M40" s="280"/>
      <c r="N40" s="279"/>
      <c r="O40" s="18"/>
    </row>
    <row r="41" spans="1:15" s="4" customFormat="1" ht="27" customHeight="1">
      <c r="A41" s="899" t="s">
        <v>381</v>
      </c>
      <c r="B41" s="274"/>
      <c r="C41" s="902" t="s">
        <v>382</v>
      </c>
      <c r="D41" s="275" t="s">
        <v>157</v>
      </c>
      <c r="E41" s="276"/>
      <c r="F41" s="277"/>
      <c r="G41" s="276"/>
      <c r="H41" s="278"/>
      <c r="I41" s="279"/>
      <c r="J41" s="278"/>
      <c r="K41" s="278">
        <v>992222</v>
      </c>
      <c r="L41" s="280"/>
      <c r="M41" s="280"/>
      <c r="N41" s="279"/>
      <c r="O41" s="18"/>
    </row>
    <row r="42" spans="1:15" s="4" customFormat="1" ht="21" customHeight="1">
      <c r="A42" s="900"/>
      <c r="B42" s="38"/>
      <c r="C42" s="903"/>
      <c r="D42" s="22" t="s">
        <v>345</v>
      </c>
      <c r="E42" s="22"/>
      <c r="F42" s="841" t="s">
        <v>162</v>
      </c>
      <c r="G42" s="22"/>
      <c r="H42" s="19">
        <f t="shared" si="1"/>
        <v>11000000</v>
      </c>
      <c r="I42" s="26" t="s">
        <v>152</v>
      </c>
      <c r="J42" s="19"/>
      <c r="K42" s="19">
        <f>K127</f>
        <v>11000000</v>
      </c>
      <c r="L42" s="20"/>
      <c r="M42" s="20"/>
      <c r="N42" s="26" t="s">
        <v>152</v>
      </c>
      <c r="O42" s="18"/>
    </row>
    <row r="43" spans="1:15" s="4" customFormat="1" ht="18" customHeight="1">
      <c r="A43" s="901"/>
      <c r="B43" s="38"/>
      <c r="C43" s="904"/>
      <c r="D43" s="22" t="s">
        <v>348</v>
      </c>
      <c r="E43" s="22"/>
      <c r="F43" s="842"/>
      <c r="G43" s="22"/>
      <c r="H43" s="19">
        <f t="shared" si="1"/>
        <v>230000</v>
      </c>
      <c r="I43" s="26" t="s">
        <v>152</v>
      </c>
      <c r="J43" s="19"/>
      <c r="K43" s="19">
        <f>K128</f>
        <v>230000</v>
      </c>
      <c r="L43" s="20"/>
      <c r="M43" s="20"/>
      <c r="N43" s="26" t="s">
        <v>152</v>
      </c>
      <c r="O43" s="18"/>
    </row>
    <row r="44" spans="1:15" s="46" customFormat="1" ht="17.25" customHeight="1">
      <c r="A44" s="41" t="s">
        <v>174</v>
      </c>
      <c r="B44" s="42" t="s">
        <v>175</v>
      </c>
      <c r="C44" s="260" t="s">
        <v>152</v>
      </c>
      <c r="D44" s="260" t="s">
        <v>152</v>
      </c>
      <c r="E44" s="260" t="s">
        <v>152</v>
      </c>
      <c r="F44" s="260" t="s">
        <v>152</v>
      </c>
      <c r="G44" s="260" t="s">
        <v>152</v>
      </c>
      <c r="H44" s="44">
        <f>I44+N44+K44</f>
        <v>34229622</v>
      </c>
      <c r="I44" s="44">
        <f>I50+I69+I79</f>
        <v>20484100</v>
      </c>
      <c r="J44" s="44"/>
      <c r="K44" s="44">
        <f>K79+K83+K85+K94+K101+K87+K104+K126+K122+K124</f>
        <v>13435522</v>
      </c>
      <c r="L44" s="44"/>
      <c r="M44" s="44"/>
      <c r="N44" s="44">
        <f>N106+N130</f>
        <v>310000</v>
      </c>
      <c r="O44" s="45"/>
    </row>
    <row r="45" spans="1:15" s="46" customFormat="1" ht="18" customHeight="1">
      <c r="A45" s="21" t="s">
        <v>176</v>
      </c>
      <c r="B45" s="22" t="s">
        <v>177</v>
      </c>
      <c r="C45" s="47" t="s">
        <v>152</v>
      </c>
      <c r="D45" s="47" t="s">
        <v>152</v>
      </c>
      <c r="E45" s="47" t="s">
        <v>152</v>
      </c>
      <c r="F45" s="47" t="s">
        <v>152</v>
      </c>
      <c r="G45" s="47" t="s">
        <v>152</v>
      </c>
      <c r="H45" s="19">
        <f>I45+N45</f>
        <v>16278600</v>
      </c>
      <c r="I45" s="19">
        <f>I46+I48</f>
        <v>16278600</v>
      </c>
      <c r="J45" s="19"/>
      <c r="K45" s="19"/>
      <c r="L45" s="19"/>
      <c r="M45" s="19"/>
      <c r="N45" s="19"/>
      <c r="O45" s="18" t="s">
        <v>152</v>
      </c>
    </row>
    <row r="46" spans="1:15" s="46" customFormat="1" ht="25.5">
      <c r="A46" s="40" t="s">
        <v>178</v>
      </c>
      <c r="B46" s="22" t="s">
        <v>179</v>
      </c>
      <c r="C46" s="47" t="s">
        <v>152</v>
      </c>
      <c r="D46" s="47" t="s">
        <v>152</v>
      </c>
      <c r="E46" s="47" t="s">
        <v>152</v>
      </c>
      <c r="F46" s="47" t="s">
        <v>152</v>
      </c>
      <c r="G46" s="47" t="s">
        <v>152</v>
      </c>
      <c r="H46" s="19">
        <f>I46+N46</f>
        <v>16221500</v>
      </c>
      <c r="I46" s="19">
        <f>I51+I52+I54+I55</f>
        <v>16221500</v>
      </c>
      <c r="J46" s="19"/>
      <c r="K46" s="19"/>
      <c r="L46" s="19"/>
      <c r="M46" s="19"/>
      <c r="N46" s="19"/>
      <c r="O46" s="18" t="s">
        <v>152</v>
      </c>
    </row>
    <row r="47" spans="1:15" s="46" customFormat="1" ht="9.75" customHeight="1" hidden="1">
      <c r="A47" s="21" t="s">
        <v>180</v>
      </c>
      <c r="B47" s="22" t="s">
        <v>181</v>
      </c>
      <c r="C47" s="47" t="s">
        <v>152</v>
      </c>
      <c r="D47" s="47" t="s">
        <v>152</v>
      </c>
      <c r="E47" s="47" t="s">
        <v>152</v>
      </c>
      <c r="F47" s="47" t="s">
        <v>152</v>
      </c>
      <c r="G47" s="47" t="s">
        <v>152</v>
      </c>
      <c r="H47" s="19"/>
      <c r="I47" s="19"/>
      <c r="J47" s="19"/>
      <c r="K47" s="19"/>
      <c r="L47" s="19"/>
      <c r="M47" s="19"/>
      <c r="N47" s="19"/>
      <c r="O47" s="18" t="s">
        <v>152</v>
      </c>
    </row>
    <row r="48" spans="1:15" s="46" customFormat="1" ht="25.5">
      <c r="A48" s="21" t="s">
        <v>182</v>
      </c>
      <c r="B48" s="22" t="s">
        <v>183</v>
      </c>
      <c r="C48" s="47" t="s">
        <v>152</v>
      </c>
      <c r="D48" s="47" t="s">
        <v>152</v>
      </c>
      <c r="E48" s="47" t="s">
        <v>152</v>
      </c>
      <c r="F48" s="47" t="s">
        <v>152</v>
      </c>
      <c r="G48" s="47" t="s">
        <v>152</v>
      </c>
      <c r="H48" s="19">
        <f>I48+N48</f>
        <v>57100</v>
      </c>
      <c r="I48" s="19">
        <f>I75+I76</f>
        <v>57100</v>
      </c>
      <c r="J48" s="19"/>
      <c r="K48" s="19"/>
      <c r="L48" s="19"/>
      <c r="M48" s="19"/>
      <c r="N48" s="19"/>
      <c r="O48" s="18" t="s">
        <v>152</v>
      </c>
    </row>
    <row r="49" spans="1:15" s="46" customFormat="1" ht="13.5" customHeight="1" hidden="1">
      <c r="A49" s="21" t="s">
        <v>184</v>
      </c>
      <c r="B49" s="22" t="s">
        <v>185</v>
      </c>
      <c r="C49" s="47" t="s">
        <v>152</v>
      </c>
      <c r="D49" s="47" t="s">
        <v>152</v>
      </c>
      <c r="E49" s="47" t="s">
        <v>152</v>
      </c>
      <c r="F49" s="47" t="s">
        <v>152</v>
      </c>
      <c r="G49" s="47" t="s">
        <v>152</v>
      </c>
      <c r="H49" s="19">
        <v>0</v>
      </c>
      <c r="I49" s="19">
        <v>0</v>
      </c>
      <c r="J49" s="19"/>
      <c r="K49" s="19"/>
      <c r="L49" s="19"/>
      <c r="M49" s="19"/>
      <c r="N49" s="19"/>
      <c r="O49" s="39"/>
    </row>
    <row r="50" spans="1:15" s="46" customFormat="1" ht="29.25" customHeight="1">
      <c r="A50" s="839" t="s">
        <v>186</v>
      </c>
      <c r="B50" s="840"/>
      <c r="C50" s="48" t="s">
        <v>22</v>
      </c>
      <c r="D50" s="12"/>
      <c r="E50" s="48"/>
      <c r="F50" s="12"/>
      <c r="G50" s="12"/>
      <c r="H50" s="49">
        <f>SUM(H51:H68)</f>
        <v>16953000</v>
      </c>
      <c r="I50" s="49">
        <f>SUM(I51:I68)</f>
        <v>16953000</v>
      </c>
      <c r="J50" s="14"/>
      <c r="K50" s="15" t="s">
        <v>187</v>
      </c>
      <c r="L50" s="15"/>
      <c r="M50" s="15"/>
      <c r="N50" s="15" t="s">
        <v>187</v>
      </c>
      <c r="O50" s="50"/>
    </row>
    <row r="51" spans="1:15" s="46" customFormat="1" ht="12.75">
      <c r="A51" s="40" t="s">
        <v>4</v>
      </c>
      <c r="B51" s="22"/>
      <c r="C51" s="51" t="s">
        <v>22</v>
      </c>
      <c r="D51" s="29">
        <v>14130030000000000</v>
      </c>
      <c r="E51" s="17" t="s">
        <v>188</v>
      </c>
      <c r="F51" s="17" t="s">
        <v>179</v>
      </c>
      <c r="G51" s="17" t="s">
        <v>189</v>
      </c>
      <c r="H51" s="19">
        <f>I51</f>
        <v>12458900</v>
      </c>
      <c r="I51" s="97">
        <v>12458900</v>
      </c>
      <c r="J51" s="19"/>
      <c r="K51" s="26" t="s">
        <v>152</v>
      </c>
      <c r="L51" s="26" t="s">
        <v>152</v>
      </c>
      <c r="M51" s="26" t="s">
        <v>152</v>
      </c>
      <c r="N51" s="26" t="s">
        <v>152</v>
      </c>
      <c r="O51" s="17" t="s">
        <v>152</v>
      </c>
    </row>
    <row r="52" spans="1:15" s="46" customFormat="1" ht="15.75" customHeight="1" hidden="1">
      <c r="A52" s="40" t="s">
        <v>5</v>
      </c>
      <c r="B52" s="22"/>
      <c r="C52" s="51" t="s">
        <v>22</v>
      </c>
      <c r="D52" s="22" t="s">
        <v>157</v>
      </c>
      <c r="E52" s="17" t="s">
        <v>188</v>
      </c>
      <c r="F52" s="17" t="s">
        <v>190</v>
      </c>
      <c r="G52" s="17" t="s">
        <v>191</v>
      </c>
      <c r="H52" s="19">
        <f>I52</f>
        <v>0</v>
      </c>
      <c r="I52" s="19"/>
      <c r="J52" s="19"/>
      <c r="K52" s="26" t="s">
        <v>152</v>
      </c>
      <c r="L52" s="26" t="s">
        <v>152</v>
      </c>
      <c r="M52" s="26" t="s">
        <v>152</v>
      </c>
      <c r="N52" s="26" t="s">
        <v>152</v>
      </c>
      <c r="O52" s="17"/>
    </row>
    <row r="53" spans="1:15" s="46" customFormat="1" ht="12.75" hidden="1">
      <c r="A53" s="40" t="s">
        <v>5</v>
      </c>
      <c r="B53" s="22"/>
      <c r="C53" s="22"/>
      <c r="D53" s="30"/>
      <c r="E53" s="22"/>
      <c r="F53" s="22" t="s">
        <v>190</v>
      </c>
      <c r="G53" s="22" t="s">
        <v>191</v>
      </c>
      <c r="H53" s="19">
        <f aca="true" t="shared" si="3" ref="H53:H68">I53</f>
        <v>0</v>
      </c>
      <c r="I53" s="19"/>
      <c r="J53" s="19"/>
      <c r="K53" s="26" t="s">
        <v>152</v>
      </c>
      <c r="L53" s="26" t="s">
        <v>152</v>
      </c>
      <c r="M53" s="26" t="s">
        <v>152</v>
      </c>
      <c r="N53" s="26" t="s">
        <v>152</v>
      </c>
      <c r="O53" s="17" t="s">
        <v>152</v>
      </c>
    </row>
    <row r="54" spans="1:15" s="46" customFormat="1" ht="12.75">
      <c r="A54" s="32" t="s">
        <v>6</v>
      </c>
      <c r="B54" s="22"/>
      <c r="C54" s="51" t="s">
        <v>22</v>
      </c>
      <c r="D54" s="29">
        <v>14130030000000000</v>
      </c>
      <c r="E54" s="17" t="s">
        <v>188</v>
      </c>
      <c r="F54" s="17" t="s">
        <v>192</v>
      </c>
      <c r="G54" s="17" t="s">
        <v>193</v>
      </c>
      <c r="H54" s="19">
        <f t="shared" si="3"/>
        <v>3762600</v>
      </c>
      <c r="I54" s="97">
        <v>3762600</v>
      </c>
      <c r="J54" s="19"/>
      <c r="K54" s="26" t="s">
        <v>152</v>
      </c>
      <c r="L54" s="26" t="s">
        <v>152</v>
      </c>
      <c r="M54" s="26" t="s">
        <v>152</v>
      </c>
      <c r="N54" s="26" t="s">
        <v>152</v>
      </c>
      <c r="O54" s="17" t="s">
        <v>152</v>
      </c>
    </row>
    <row r="55" spans="1:15" s="46" customFormat="1" ht="12.75" hidden="1">
      <c r="A55" s="89"/>
      <c r="B55" s="25"/>
      <c r="C55" s="52"/>
      <c r="D55" s="53">
        <v>14130030000000000</v>
      </c>
      <c r="E55" s="52"/>
      <c r="F55" s="54"/>
      <c r="G55" s="54"/>
      <c r="H55" s="19">
        <f t="shared" si="3"/>
        <v>0</v>
      </c>
      <c r="I55" s="19"/>
      <c r="J55" s="19"/>
      <c r="K55" s="26" t="s">
        <v>152</v>
      </c>
      <c r="L55" s="26" t="s">
        <v>152</v>
      </c>
      <c r="M55" s="26" t="s">
        <v>152</v>
      </c>
      <c r="N55" s="26" t="s">
        <v>152</v>
      </c>
      <c r="O55" s="17"/>
    </row>
    <row r="56" spans="1:15" s="46" customFormat="1" ht="13.5" customHeight="1">
      <c r="A56" s="846" t="s">
        <v>7</v>
      </c>
      <c r="B56" s="22"/>
      <c r="C56" s="870" t="s">
        <v>22</v>
      </c>
      <c r="D56" s="22" t="s">
        <v>157</v>
      </c>
      <c r="E56" s="22" t="s">
        <v>188</v>
      </c>
      <c r="F56" s="841" t="s">
        <v>194</v>
      </c>
      <c r="G56" s="22" t="s">
        <v>195</v>
      </c>
      <c r="H56" s="19">
        <f t="shared" si="3"/>
        <v>30200</v>
      </c>
      <c r="I56" s="97">
        <v>30200</v>
      </c>
      <c r="J56" s="19"/>
      <c r="K56" s="26" t="s">
        <v>152</v>
      </c>
      <c r="L56" s="26" t="s">
        <v>152</v>
      </c>
      <c r="M56" s="26" t="s">
        <v>152</v>
      </c>
      <c r="N56" s="26" t="s">
        <v>152</v>
      </c>
      <c r="O56" s="17" t="s">
        <v>152</v>
      </c>
    </row>
    <row r="57" spans="1:15" s="46" customFormat="1" ht="12.75" customHeight="1" hidden="1">
      <c r="A57" s="866"/>
      <c r="B57" s="22"/>
      <c r="C57" s="871"/>
      <c r="D57" s="30"/>
      <c r="E57" s="22"/>
      <c r="F57" s="858"/>
      <c r="G57" s="22" t="s">
        <v>195</v>
      </c>
      <c r="H57" s="19">
        <f t="shared" si="3"/>
        <v>0</v>
      </c>
      <c r="I57" s="19"/>
      <c r="J57" s="19"/>
      <c r="K57" s="26" t="s">
        <v>152</v>
      </c>
      <c r="L57" s="26" t="s">
        <v>152</v>
      </c>
      <c r="M57" s="26" t="s">
        <v>152</v>
      </c>
      <c r="N57" s="26" t="s">
        <v>152</v>
      </c>
      <c r="O57" s="17" t="s">
        <v>152</v>
      </c>
    </row>
    <row r="58" spans="1:15" s="46" customFormat="1" ht="12.75" customHeight="1" hidden="1">
      <c r="A58" s="866"/>
      <c r="B58" s="22"/>
      <c r="C58" s="871"/>
      <c r="D58" s="30"/>
      <c r="E58" s="22"/>
      <c r="F58" s="858"/>
      <c r="G58" s="22"/>
      <c r="H58" s="19">
        <f t="shared" si="3"/>
        <v>0</v>
      </c>
      <c r="I58" s="19"/>
      <c r="J58" s="19"/>
      <c r="K58" s="26" t="s">
        <v>152</v>
      </c>
      <c r="L58" s="26" t="s">
        <v>152</v>
      </c>
      <c r="M58" s="26" t="s">
        <v>152</v>
      </c>
      <c r="N58" s="26" t="s">
        <v>152</v>
      </c>
      <c r="O58" s="17" t="s">
        <v>152</v>
      </c>
    </row>
    <row r="59" spans="1:15" s="46" customFormat="1" ht="12.75" customHeight="1" hidden="1">
      <c r="A59" s="866"/>
      <c r="B59" s="22"/>
      <c r="C59" s="871"/>
      <c r="D59" s="30"/>
      <c r="E59" s="22"/>
      <c r="F59" s="858"/>
      <c r="G59" s="22"/>
      <c r="H59" s="19">
        <f t="shared" si="3"/>
        <v>0</v>
      </c>
      <c r="I59" s="19"/>
      <c r="J59" s="19"/>
      <c r="K59" s="26" t="s">
        <v>152</v>
      </c>
      <c r="L59" s="26" t="s">
        <v>152</v>
      </c>
      <c r="M59" s="26" t="s">
        <v>152</v>
      </c>
      <c r="N59" s="26" t="s">
        <v>152</v>
      </c>
      <c r="O59" s="17" t="s">
        <v>152</v>
      </c>
    </row>
    <row r="60" spans="1:15" s="46" customFormat="1" ht="12.75" customHeight="1" hidden="1">
      <c r="A60" s="866"/>
      <c r="B60" s="22"/>
      <c r="C60" s="871"/>
      <c r="D60" s="30"/>
      <c r="E60" s="22"/>
      <c r="F60" s="858"/>
      <c r="G60" s="22"/>
      <c r="H60" s="19">
        <f t="shared" si="3"/>
        <v>0</v>
      </c>
      <c r="I60" s="19"/>
      <c r="J60" s="19"/>
      <c r="K60" s="26" t="s">
        <v>152</v>
      </c>
      <c r="L60" s="26" t="s">
        <v>152</v>
      </c>
      <c r="M60" s="26" t="s">
        <v>152</v>
      </c>
      <c r="N60" s="26" t="s">
        <v>152</v>
      </c>
      <c r="O60" s="17" t="s">
        <v>152</v>
      </c>
    </row>
    <row r="61" spans="1:15" s="46" customFormat="1" ht="12.75" customHeight="1">
      <c r="A61" s="847"/>
      <c r="B61" s="22"/>
      <c r="C61" s="872"/>
      <c r="D61" s="29">
        <v>14130030000000000</v>
      </c>
      <c r="E61" s="22" t="s">
        <v>188</v>
      </c>
      <c r="F61" s="842"/>
      <c r="G61" s="22" t="s">
        <v>195</v>
      </c>
      <c r="H61" s="19">
        <f t="shared" si="3"/>
        <v>19300</v>
      </c>
      <c r="I61" s="97">
        <v>19300</v>
      </c>
      <c r="J61" s="19"/>
      <c r="K61" s="26" t="s">
        <v>152</v>
      </c>
      <c r="L61" s="26"/>
      <c r="M61" s="26"/>
      <c r="N61" s="26" t="s">
        <v>152</v>
      </c>
      <c r="O61" s="17"/>
    </row>
    <row r="62" spans="1:15" s="46" customFormat="1" ht="12.75" customHeight="1">
      <c r="A62" s="31" t="s">
        <v>8</v>
      </c>
      <c r="B62" s="22"/>
      <c r="C62" s="51" t="s">
        <v>22</v>
      </c>
      <c r="D62" s="22" t="s">
        <v>157</v>
      </c>
      <c r="E62" s="23" t="s">
        <v>188</v>
      </c>
      <c r="F62" s="24" t="s">
        <v>209</v>
      </c>
      <c r="G62" s="23" t="s">
        <v>195</v>
      </c>
      <c r="H62" s="19">
        <f t="shared" si="3"/>
        <v>120000</v>
      </c>
      <c r="I62" s="19">
        <v>120000</v>
      </c>
      <c r="J62" s="19"/>
      <c r="K62" s="26" t="s">
        <v>152</v>
      </c>
      <c r="L62" s="26"/>
      <c r="M62" s="26"/>
      <c r="N62" s="26" t="s">
        <v>152</v>
      </c>
      <c r="O62" s="17"/>
    </row>
    <row r="63" spans="1:15" s="46" customFormat="1" ht="12.75">
      <c r="A63" s="855" t="s">
        <v>12</v>
      </c>
      <c r="B63" s="22"/>
      <c r="C63" s="841" t="s">
        <v>22</v>
      </c>
      <c r="D63" s="22" t="s">
        <v>157</v>
      </c>
      <c r="E63" s="841" t="s">
        <v>188</v>
      </c>
      <c r="F63" s="841" t="s">
        <v>196</v>
      </c>
      <c r="G63" s="841" t="s">
        <v>195</v>
      </c>
      <c r="H63" s="19">
        <f t="shared" si="3"/>
        <v>165800</v>
      </c>
      <c r="I63" s="19">
        <v>165800</v>
      </c>
      <c r="J63" s="19"/>
      <c r="K63" s="26" t="s">
        <v>152</v>
      </c>
      <c r="L63" s="26" t="s">
        <v>152</v>
      </c>
      <c r="M63" s="26" t="s">
        <v>152</v>
      </c>
      <c r="N63" s="26" t="s">
        <v>152</v>
      </c>
      <c r="O63" s="17" t="s">
        <v>152</v>
      </c>
    </row>
    <row r="64" spans="1:15" s="46" customFormat="1" ht="12.75">
      <c r="A64" s="856"/>
      <c r="B64" s="22"/>
      <c r="C64" s="842"/>
      <c r="D64" s="29">
        <v>14130030000000000</v>
      </c>
      <c r="E64" s="842"/>
      <c r="F64" s="842"/>
      <c r="G64" s="842"/>
      <c r="H64" s="19">
        <f t="shared" si="3"/>
        <v>20000</v>
      </c>
      <c r="I64" s="97">
        <v>20000</v>
      </c>
      <c r="J64" s="19"/>
      <c r="K64" s="26" t="s">
        <v>152</v>
      </c>
      <c r="L64" s="26" t="s">
        <v>152</v>
      </c>
      <c r="M64" s="26" t="s">
        <v>152</v>
      </c>
      <c r="N64" s="26" t="s">
        <v>152</v>
      </c>
      <c r="O64" s="17"/>
    </row>
    <row r="65" spans="1:15" s="46" customFormat="1" ht="12.75" hidden="1">
      <c r="A65" s="40" t="s">
        <v>13</v>
      </c>
      <c r="B65" s="22"/>
      <c r="C65" s="22"/>
      <c r="D65" s="30"/>
      <c r="E65" s="22"/>
      <c r="F65" s="22" t="s">
        <v>197</v>
      </c>
      <c r="G65" s="22" t="s">
        <v>195</v>
      </c>
      <c r="H65" s="19">
        <f t="shared" si="3"/>
        <v>0</v>
      </c>
      <c r="I65" s="19"/>
      <c r="J65" s="19"/>
      <c r="K65" s="26" t="s">
        <v>152</v>
      </c>
      <c r="L65" s="26" t="s">
        <v>152</v>
      </c>
      <c r="M65" s="26" t="s">
        <v>152</v>
      </c>
      <c r="N65" s="26" t="s">
        <v>152</v>
      </c>
      <c r="O65" s="17" t="s">
        <v>152</v>
      </c>
    </row>
    <row r="66" spans="1:15" s="46" customFormat="1" ht="12.75">
      <c r="A66" s="40" t="s">
        <v>14</v>
      </c>
      <c r="B66" s="22"/>
      <c r="C66" s="22" t="s">
        <v>22</v>
      </c>
      <c r="D66" s="29">
        <v>14130030000000000</v>
      </c>
      <c r="E66" s="22" t="s">
        <v>188</v>
      </c>
      <c r="F66" s="22" t="s">
        <v>198</v>
      </c>
      <c r="G66" s="22" t="s">
        <v>195</v>
      </c>
      <c r="H66" s="19">
        <f t="shared" si="3"/>
        <v>311800</v>
      </c>
      <c r="I66" s="97">
        <v>311800</v>
      </c>
      <c r="J66" s="19"/>
      <c r="K66" s="26" t="s">
        <v>152</v>
      </c>
      <c r="L66" s="26" t="s">
        <v>152</v>
      </c>
      <c r="M66" s="26" t="s">
        <v>152</v>
      </c>
      <c r="N66" s="26" t="s">
        <v>152</v>
      </c>
      <c r="O66" s="17" t="s">
        <v>152</v>
      </c>
    </row>
    <row r="67" spans="1:15" s="46" customFormat="1" ht="12.75">
      <c r="A67" s="846" t="s">
        <v>340</v>
      </c>
      <c r="B67" s="22"/>
      <c r="C67" s="841" t="s">
        <v>22</v>
      </c>
      <c r="D67" s="22" t="s">
        <v>157</v>
      </c>
      <c r="E67" s="841" t="s">
        <v>188</v>
      </c>
      <c r="F67" s="841" t="s">
        <v>199</v>
      </c>
      <c r="G67" s="841" t="s">
        <v>195</v>
      </c>
      <c r="H67" s="19">
        <f t="shared" si="3"/>
        <v>14400</v>
      </c>
      <c r="I67" s="19">
        <v>14400</v>
      </c>
      <c r="J67" s="19"/>
      <c r="K67" s="26" t="s">
        <v>152</v>
      </c>
      <c r="L67" s="26" t="s">
        <v>152</v>
      </c>
      <c r="M67" s="26" t="s">
        <v>152</v>
      </c>
      <c r="N67" s="26" t="s">
        <v>152</v>
      </c>
      <c r="O67" s="17"/>
    </row>
    <row r="68" spans="1:15" s="46" customFormat="1" ht="12.75">
      <c r="A68" s="847"/>
      <c r="B68" s="22"/>
      <c r="C68" s="842"/>
      <c r="D68" s="29">
        <v>14130030000000000</v>
      </c>
      <c r="E68" s="842"/>
      <c r="F68" s="842"/>
      <c r="G68" s="842"/>
      <c r="H68" s="19">
        <f t="shared" si="3"/>
        <v>50000</v>
      </c>
      <c r="I68" s="97">
        <v>50000</v>
      </c>
      <c r="J68" s="19"/>
      <c r="K68" s="26" t="s">
        <v>152</v>
      </c>
      <c r="L68" s="26" t="s">
        <v>152</v>
      </c>
      <c r="M68" s="26" t="s">
        <v>152</v>
      </c>
      <c r="N68" s="26" t="s">
        <v>152</v>
      </c>
      <c r="O68" s="17" t="s">
        <v>152</v>
      </c>
    </row>
    <row r="69" spans="1:15" s="46" customFormat="1" ht="27.75" customHeight="1">
      <c r="A69" s="839" t="s">
        <v>341</v>
      </c>
      <c r="B69" s="840"/>
      <c r="C69" s="48" t="s">
        <v>24</v>
      </c>
      <c r="D69" s="12"/>
      <c r="E69" s="48"/>
      <c r="F69" s="12"/>
      <c r="G69" s="12"/>
      <c r="H69" s="14">
        <f>I69</f>
        <v>3531100</v>
      </c>
      <c r="I69" s="49">
        <f>I70+I71+I72+I73+I74+I75+I76+I78</f>
        <v>3531100</v>
      </c>
      <c r="J69" s="14"/>
      <c r="K69" s="15" t="s">
        <v>187</v>
      </c>
      <c r="L69" s="15"/>
      <c r="M69" s="15"/>
      <c r="N69" s="15" t="s">
        <v>187</v>
      </c>
      <c r="O69" s="50"/>
    </row>
    <row r="70" spans="1:15" s="46" customFormat="1" ht="15" customHeight="1">
      <c r="A70" s="40" t="s">
        <v>9</v>
      </c>
      <c r="B70" s="22"/>
      <c r="C70" s="22" t="s">
        <v>24</v>
      </c>
      <c r="D70" s="22" t="s">
        <v>157</v>
      </c>
      <c r="E70" s="22" t="s">
        <v>188</v>
      </c>
      <c r="F70" s="22" t="s">
        <v>201</v>
      </c>
      <c r="G70" s="22" t="s">
        <v>195</v>
      </c>
      <c r="H70" s="19">
        <f>I70</f>
        <v>786300</v>
      </c>
      <c r="I70" s="19">
        <v>786300</v>
      </c>
      <c r="J70" s="19"/>
      <c r="K70" s="26" t="s">
        <v>152</v>
      </c>
      <c r="L70" s="26" t="s">
        <v>152</v>
      </c>
      <c r="M70" s="26" t="s">
        <v>152</v>
      </c>
      <c r="N70" s="26" t="s">
        <v>152</v>
      </c>
      <c r="O70" s="17" t="s">
        <v>152</v>
      </c>
    </row>
    <row r="71" spans="1:15" s="46" customFormat="1" ht="11.25" customHeight="1">
      <c r="A71" s="846" t="s">
        <v>11</v>
      </c>
      <c r="B71" s="22"/>
      <c r="C71" s="841" t="s">
        <v>24</v>
      </c>
      <c r="D71" s="22" t="s">
        <v>157</v>
      </c>
      <c r="E71" s="841" t="s">
        <v>188</v>
      </c>
      <c r="F71" s="841" t="s">
        <v>202</v>
      </c>
      <c r="G71" s="841" t="s">
        <v>195</v>
      </c>
      <c r="H71" s="19">
        <f aca="true" t="shared" si="4" ref="H71:H78">I71</f>
        <v>157500</v>
      </c>
      <c r="I71" s="19">
        <v>157500</v>
      </c>
      <c r="J71" s="19"/>
      <c r="K71" s="26" t="s">
        <v>152</v>
      </c>
      <c r="L71" s="26" t="s">
        <v>152</v>
      </c>
      <c r="M71" s="26" t="s">
        <v>152</v>
      </c>
      <c r="N71" s="26" t="s">
        <v>152</v>
      </c>
      <c r="O71" s="17" t="s">
        <v>152</v>
      </c>
    </row>
    <row r="72" spans="1:15" s="46" customFormat="1" ht="12.75">
      <c r="A72" s="847"/>
      <c r="B72" s="22"/>
      <c r="C72" s="842"/>
      <c r="D72" s="29">
        <v>14130030000000000</v>
      </c>
      <c r="E72" s="842"/>
      <c r="F72" s="842"/>
      <c r="G72" s="842"/>
      <c r="H72" s="19">
        <f t="shared" si="4"/>
        <v>1900000</v>
      </c>
      <c r="I72" s="19">
        <v>1900000</v>
      </c>
      <c r="J72" s="19"/>
      <c r="K72" s="26" t="s">
        <v>152</v>
      </c>
      <c r="L72" s="26"/>
      <c r="M72" s="26"/>
      <c r="N72" s="26" t="s">
        <v>152</v>
      </c>
      <c r="O72" s="17"/>
    </row>
    <row r="73" spans="1:15" s="46" customFormat="1" ht="12.75">
      <c r="A73" s="846" t="s">
        <v>12</v>
      </c>
      <c r="B73" s="22"/>
      <c r="C73" s="841" t="s">
        <v>24</v>
      </c>
      <c r="D73" s="22" t="s">
        <v>157</v>
      </c>
      <c r="E73" s="841" t="s">
        <v>188</v>
      </c>
      <c r="F73" s="841" t="s">
        <v>196</v>
      </c>
      <c r="G73" s="841" t="s">
        <v>195</v>
      </c>
      <c r="H73" s="19">
        <f t="shared" si="4"/>
        <v>94000</v>
      </c>
      <c r="I73" s="19">
        <v>94000</v>
      </c>
      <c r="J73" s="19"/>
      <c r="K73" s="26" t="s">
        <v>152</v>
      </c>
      <c r="L73" s="26" t="s">
        <v>152</v>
      </c>
      <c r="M73" s="26" t="s">
        <v>152</v>
      </c>
      <c r="N73" s="26" t="s">
        <v>152</v>
      </c>
      <c r="O73" s="17" t="s">
        <v>152</v>
      </c>
    </row>
    <row r="74" spans="1:15" s="46" customFormat="1" ht="12.75">
      <c r="A74" s="847"/>
      <c r="B74" s="22"/>
      <c r="C74" s="842"/>
      <c r="D74" s="29">
        <v>14130030000000000</v>
      </c>
      <c r="E74" s="842"/>
      <c r="F74" s="842"/>
      <c r="G74" s="842"/>
      <c r="H74" s="19">
        <f t="shared" si="4"/>
        <v>496200</v>
      </c>
      <c r="I74" s="19">
        <v>496200</v>
      </c>
      <c r="J74" s="19"/>
      <c r="K74" s="26" t="s">
        <v>152</v>
      </c>
      <c r="L74" s="26"/>
      <c r="M74" s="26"/>
      <c r="N74" s="26" t="s">
        <v>152</v>
      </c>
      <c r="O74" s="17"/>
    </row>
    <row r="75" spans="1:15" s="46" customFormat="1" ht="12.75">
      <c r="A75" s="40" t="s">
        <v>13</v>
      </c>
      <c r="B75" s="22"/>
      <c r="C75" s="22" t="s">
        <v>24</v>
      </c>
      <c r="D75" s="22" t="s">
        <v>157</v>
      </c>
      <c r="E75" s="22" t="s">
        <v>188</v>
      </c>
      <c r="F75" s="22" t="s">
        <v>197</v>
      </c>
      <c r="G75" s="22" t="s">
        <v>203</v>
      </c>
      <c r="H75" s="19">
        <f t="shared" si="4"/>
        <v>55400</v>
      </c>
      <c r="I75" s="19">
        <v>55400</v>
      </c>
      <c r="J75" s="19"/>
      <c r="K75" s="26" t="s">
        <v>152</v>
      </c>
      <c r="L75" s="26" t="s">
        <v>152</v>
      </c>
      <c r="M75" s="26" t="s">
        <v>152</v>
      </c>
      <c r="N75" s="26" t="s">
        <v>152</v>
      </c>
      <c r="O75" s="17" t="s">
        <v>152</v>
      </c>
    </row>
    <row r="76" spans="1:15" s="46" customFormat="1" ht="12.75">
      <c r="A76" s="40" t="s">
        <v>13</v>
      </c>
      <c r="B76" s="22"/>
      <c r="C76" s="22" t="s">
        <v>24</v>
      </c>
      <c r="D76" s="22" t="s">
        <v>157</v>
      </c>
      <c r="E76" s="22" t="s">
        <v>188</v>
      </c>
      <c r="F76" s="22" t="s">
        <v>197</v>
      </c>
      <c r="G76" s="22" t="s">
        <v>204</v>
      </c>
      <c r="H76" s="19">
        <f t="shared" si="4"/>
        <v>1700</v>
      </c>
      <c r="I76" s="97">
        <v>1700</v>
      </c>
      <c r="J76" s="19"/>
      <c r="K76" s="26" t="s">
        <v>152</v>
      </c>
      <c r="L76" s="26" t="s">
        <v>152</v>
      </c>
      <c r="M76" s="26" t="s">
        <v>152</v>
      </c>
      <c r="N76" s="26" t="s">
        <v>152</v>
      </c>
      <c r="O76" s="17" t="s">
        <v>152</v>
      </c>
    </row>
    <row r="77" spans="1:15" s="46" customFormat="1" ht="12.75" hidden="1">
      <c r="A77" s="40" t="s">
        <v>14</v>
      </c>
      <c r="B77" s="22"/>
      <c r="C77" s="22" t="s">
        <v>24</v>
      </c>
      <c r="D77" s="22" t="s">
        <v>157</v>
      </c>
      <c r="E77" s="22" t="s">
        <v>205</v>
      </c>
      <c r="F77" s="22" t="s">
        <v>198</v>
      </c>
      <c r="G77" s="22" t="s">
        <v>195</v>
      </c>
      <c r="H77" s="19">
        <f t="shared" si="4"/>
        <v>0</v>
      </c>
      <c r="I77" s="19"/>
      <c r="J77" s="19"/>
      <c r="K77" s="26" t="s">
        <v>152</v>
      </c>
      <c r="L77" s="26" t="s">
        <v>152</v>
      </c>
      <c r="M77" s="26" t="s">
        <v>152</v>
      </c>
      <c r="N77" s="26" t="s">
        <v>152</v>
      </c>
      <c r="O77" s="17" t="s">
        <v>152</v>
      </c>
    </row>
    <row r="78" spans="1:15" s="46" customFormat="1" ht="12.75">
      <c r="A78" s="40" t="s">
        <v>340</v>
      </c>
      <c r="B78" s="22"/>
      <c r="C78" s="22" t="s">
        <v>24</v>
      </c>
      <c r="D78" s="22" t="s">
        <v>157</v>
      </c>
      <c r="E78" s="22" t="s">
        <v>188</v>
      </c>
      <c r="F78" s="22" t="s">
        <v>199</v>
      </c>
      <c r="G78" s="22" t="s">
        <v>195</v>
      </c>
      <c r="H78" s="19">
        <f t="shared" si="4"/>
        <v>40000</v>
      </c>
      <c r="I78" s="19">
        <v>40000</v>
      </c>
      <c r="J78" s="19"/>
      <c r="K78" s="26" t="s">
        <v>152</v>
      </c>
      <c r="L78" s="26" t="s">
        <v>152</v>
      </c>
      <c r="M78" s="26" t="s">
        <v>152</v>
      </c>
      <c r="N78" s="26" t="s">
        <v>152</v>
      </c>
      <c r="O78" s="17" t="s">
        <v>152</v>
      </c>
    </row>
    <row r="79" spans="1:15" s="46" customFormat="1" ht="13.5">
      <c r="A79" s="839" t="s">
        <v>206</v>
      </c>
      <c r="B79" s="840"/>
      <c r="C79" s="48" t="s">
        <v>25</v>
      </c>
      <c r="D79" s="12"/>
      <c r="E79" s="48"/>
      <c r="F79" s="12"/>
      <c r="G79" s="12"/>
      <c r="H79" s="14">
        <f>K79</f>
        <v>839300</v>
      </c>
      <c r="I79" s="15"/>
      <c r="J79" s="14"/>
      <c r="K79" s="14">
        <f>K82</f>
        <v>839300</v>
      </c>
      <c r="L79" s="14"/>
      <c r="M79" s="14"/>
      <c r="N79" s="15" t="s">
        <v>187</v>
      </c>
      <c r="O79" s="50"/>
    </row>
    <row r="80" spans="1:15" s="46" customFormat="1" ht="12.75" hidden="1">
      <c r="A80" s="40" t="s">
        <v>4</v>
      </c>
      <c r="B80" s="22"/>
      <c r="C80" s="22"/>
      <c r="D80" s="22"/>
      <c r="E80" s="22"/>
      <c r="F80" s="22" t="s">
        <v>179</v>
      </c>
      <c r="G80" s="22" t="s">
        <v>189</v>
      </c>
      <c r="H80" s="19">
        <f>I80</f>
        <v>0</v>
      </c>
      <c r="I80" s="19"/>
      <c r="J80" s="19"/>
      <c r="K80" s="35" t="s">
        <v>152</v>
      </c>
      <c r="L80" s="26" t="s">
        <v>152</v>
      </c>
      <c r="M80" s="26" t="s">
        <v>152</v>
      </c>
      <c r="N80" s="26" t="s">
        <v>152</v>
      </c>
      <c r="O80" s="17" t="s">
        <v>152</v>
      </c>
    </row>
    <row r="81" spans="1:15" s="46" customFormat="1" ht="12.75" hidden="1">
      <c r="A81" s="40" t="s">
        <v>5</v>
      </c>
      <c r="B81" s="22"/>
      <c r="C81" s="22"/>
      <c r="D81" s="22"/>
      <c r="E81" s="22"/>
      <c r="F81" s="22"/>
      <c r="G81" s="22"/>
      <c r="H81" s="19">
        <f>I81</f>
        <v>0</v>
      </c>
      <c r="I81" s="19"/>
      <c r="J81" s="19"/>
      <c r="K81" s="35" t="s">
        <v>152</v>
      </c>
      <c r="L81" s="26" t="s">
        <v>152</v>
      </c>
      <c r="M81" s="26" t="s">
        <v>152</v>
      </c>
      <c r="N81" s="26" t="s">
        <v>152</v>
      </c>
      <c r="O81" s="17" t="s">
        <v>152</v>
      </c>
    </row>
    <row r="82" spans="1:15" s="46" customFormat="1" ht="13.5">
      <c r="A82" s="40" t="s">
        <v>12</v>
      </c>
      <c r="B82" s="22"/>
      <c r="C82" s="72" t="s">
        <v>25</v>
      </c>
      <c r="D82" s="22" t="s">
        <v>169</v>
      </c>
      <c r="E82" s="22" t="s">
        <v>207</v>
      </c>
      <c r="F82" s="22" t="s">
        <v>196</v>
      </c>
      <c r="G82" s="22" t="s">
        <v>195</v>
      </c>
      <c r="H82" s="19">
        <f>K82</f>
        <v>839300</v>
      </c>
      <c r="I82" s="26" t="s">
        <v>152</v>
      </c>
      <c r="J82" s="19"/>
      <c r="K82" s="35">
        <v>839300</v>
      </c>
      <c r="L82" s="26" t="s">
        <v>152</v>
      </c>
      <c r="M82" s="26" t="s">
        <v>152</v>
      </c>
      <c r="N82" s="26" t="s">
        <v>152</v>
      </c>
      <c r="O82" s="17" t="s">
        <v>152</v>
      </c>
    </row>
    <row r="83" spans="1:15" s="46" customFormat="1" ht="18.75" customHeight="1" hidden="1">
      <c r="A83" s="844" t="s">
        <v>208</v>
      </c>
      <c r="B83" s="845"/>
      <c r="C83" s="48" t="s">
        <v>26</v>
      </c>
      <c r="D83" s="12"/>
      <c r="E83" s="12"/>
      <c r="F83" s="12"/>
      <c r="G83" s="12"/>
      <c r="H83" s="14">
        <f>K83</f>
        <v>0</v>
      </c>
      <c r="I83" s="55"/>
      <c r="J83" s="14"/>
      <c r="K83" s="257">
        <f>K84</f>
        <v>0</v>
      </c>
      <c r="L83" s="55"/>
      <c r="M83" s="55"/>
      <c r="N83" s="55"/>
      <c r="O83" s="17"/>
    </row>
    <row r="84" spans="1:15" s="46" customFormat="1" ht="15" customHeight="1" hidden="1">
      <c r="A84" s="40" t="s">
        <v>12</v>
      </c>
      <c r="B84" s="71"/>
      <c r="C84" s="72" t="s">
        <v>26</v>
      </c>
      <c r="D84" s="22" t="s">
        <v>157</v>
      </c>
      <c r="E84" s="22" t="s">
        <v>188</v>
      </c>
      <c r="F84" s="22" t="s">
        <v>196</v>
      </c>
      <c r="G84" s="22" t="s">
        <v>195</v>
      </c>
      <c r="H84" s="19">
        <f>K84</f>
        <v>0</v>
      </c>
      <c r="I84" s="26" t="s">
        <v>152</v>
      </c>
      <c r="J84" s="19"/>
      <c r="K84" s="35"/>
      <c r="L84" s="26"/>
      <c r="M84" s="26"/>
      <c r="N84" s="26" t="s">
        <v>152</v>
      </c>
      <c r="O84" s="17"/>
    </row>
    <row r="85" spans="1:15" s="46" customFormat="1" ht="26.25" customHeight="1">
      <c r="A85" s="69" t="s">
        <v>342</v>
      </c>
      <c r="B85" s="248"/>
      <c r="C85" s="48" t="s">
        <v>59</v>
      </c>
      <c r="D85" s="12"/>
      <c r="E85" s="12"/>
      <c r="F85" s="12"/>
      <c r="G85" s="12"/>
      <c r="H85" s="14">
        <f>K85</f>
        <v>244000</v>
      </c>
      <c r="I85" s="55"/>
      <c r="J85" s="14"/>
      <c r="K85" s="257">
        <f>K86</f>
        <v>244000</v>
      </c>
      <c r="L85" s="55"/>
      <c r="M85" s="55"/>
      <c r="N85" s="55"/>
      <c r="O85" s="17"/>
    </row>
    <row r="86" spans="1:15" s="46" customFormat="1" ht="12.75">
      <c r="A86" s="40" t="s">
        <v>12</v>
      </c>
      <c r="B86" s="71"/>
      <c r="C86" s="22" t="s">
        <v>59</v>
      </c>
      <c r="D86" s="22" t="s">
        <v>157</v>
      </c>
      <c r="E86" s="22" t="s">
        <v>240</v>
      </c>
      <c r="F86" s="22" t="s">
        <v>196</v>
      </c>
      <c r="G86" s="22" t="s">
        <v>195</v>
      </c>
      <c r="H86" s="19">
        <f>K86</f>
        <v>244000</v>
      </c>
      <c r="I86" s="26" t="s">
        <v>152</v>
      </c>
      <c r="J86" s="19"/>
      <c r="K86" s="35">
        <f>24000+220000</f>
        <v>244000</v>
      </c>
      <c r="L86" s="26"/>
      <c r="M86" s="26"/>
      <c r="N86" s="26" t="s">
        <v>152</v>
      </c>
      <c r="O86" s="17"/>
    </row>
    <row r="87" spans="1:15" s="46" customFormat="1" ht="33.75" customHeight="1" hidden="1">
      <c r="A87" s="853" t="s">
        <v>293</v>
      </c>
      <c r="B87" s="854"/>
      <c r="C87" s="48" t="s">
        <v>87</v>
      </c>
      <c r="D87" s="74"/>
      <c r="E87" s="74"/>
      <c r="F87" s="74"/>
      <c r="G87" s="74"/>
      <c r="H87" s="19">
        <f aca="true" t="shared" si="5" ref="H87:H125">K87</f>
        <v>0</v>
      </c>
      <c r="I87" s="76"/>
      <c r="J87" s="75"/>
      <c r="K87" s="259">
        <f>K88+K89+K90+K91+K92+K93</f>
        <v>0</v>
      </c>
      <c r="L87" s="76"/>
      <c r="M87" s="76"/>
      <c r="N87" s="76"/>
      <c r="O87" s="17"/>
    </row>
    <row r="88" spans="1:15" s="46" customFormat="1" ht="15" customHeight="1" hidden="1">
      <c r="A88" s="80" t="s">
        <v>251</v>
      </c>
      <c r="B88" s="71"/>
      <c r="C88" s="72" t="s">
        <v>87</v>
      </c>
      <c r="D88" s="17" t="s">
        <v>242</v>
      </c>
      <c r="E88" s="22" t="s">
        <v>250</v>
      </c>
      <c r="F88" s="22" t="s">
        <v>194</v>
      </c>
      <c r="G88" s="22" t="s">
        <v>195</v>
      </c>
      <c r="H88" s="19">
        <f t="shared" si="5"/>
        <v>0</v>
      </c>
      <c r="I88" s="26"/>
      <c r="J88" s="19"/>
      <c r="K88" s="35"/>
      <c r="L88" s="26"/>
      <c r="M88" s="26"/>
      <c r="N88" s="26"/>
      <c r="O88" s="17"/>
    </row>
    <row r="89" spans="1:15" s="46" customFormat="1" ht="19.5" customHeight="1" hidden="1">
      <c r="A89" s="850" t="s">
        <v>252</v>
      </c>
      <c r="B89" s="71"/>
      <c r="C89" s="72" t="s">
        <v>87</v>
      </c>
      <c r="D89" s="17" t="s">
        <v>243</v>
      </c>
      <c r="E89" s="22" t="s">
        <v>250</v>
      </c>
      <c r="F89" s="22" t="s">
        <v>196</v>
      </c>
      <c r="G89" s="22" t="s">
        <v>195</v>
      </c>
      <c r="H89" s="19">
        <f t="shared" si="5"/>
        <v>0</v>
      </c>
      <c r="I89" s="26"/>
      <c r="J89" s="19"/>
      <c r="K89" s="35"/>
      <c r="L89" s="26"/>
      <c r="M89" s="26"/>
      <c r="N89" s="26"/>
      <c r="O89" s="17"/>
    </row>
    <row r="90" spans="1:15" s="46" customFormat="1" ht="19.5" customHeight="1" hidden="1">
      <c r="A90" s="852"/>
      <c r="B90" s="71"/>
      <c r="C90" s="72" t="s">
        <v>87</v>
      </c>
      <c r="D90" s="17" t="s">
        <v>244</v>
      </c>
      <c r="E90" s="22" t="s">
        <v>250</v>
      </c>
      <c r="F90" s="22" t="s">
        <v>196</v>
      </c>
      <c r="G90" s="22" t="s">
        <v>195</v>
      </c>
      <c r="H90" s="19">
        <f t="shared" si="5"/>
        <v>0</v>
      </c>
      <c r="I90" s="26"/>
      <c r="J90" s="19"/>
      <c r="K90" s="35"/>
      <c r="L90" s="26"/>
      <c r="M90" s="26"/>
      <c r="N90" s="26"/>
      <c r="O90" s="17"/>
    </row>
    <row r="91" spans="1:15" s="46" customFormat="1" ht="20.25" customHeight="1" hidden="1">
      <c r="A91" s="852"/>
      <c r="B91" s="71"/>
      <c r="C91" s="72" t="s">
        <v>87</v>
      </c>
      <c r="D91" s="17" t="s">
        <v>245</v>
      </c>
      <c r="E91" s="22" t="s">
        <v>250</v>
      </c>
      <c r="F91" s="22" t="s">
        <v>196</v>
      </c>
      <c r="G91" s="22" t="s">
        <v>195</v>
      </c>
      <c r="H91" s="19">
        <f t="shared" si="5"/>
        <v>0</v>
      </c>
      <c r="I91" s="26"/>
      <c r="J91" s="19"/>
      <c r="K91" s="35"/>
      <c r="L91" s="26"/>
      <c r="M91" s="26"/>
      <c r="N91" s="26"/>
      <c r="O91" s="17"/>
    </row>
    <row r="92" spans="1:15" s="46" customFormat="1" ht="14.25" customHeight="1" hidden="1">
      <c r="A92" s="852"/>
      <c r="B92" s="71"/>
      <c r="C92" s="72" t="s">
        <v>87</v>
      </c>
      <c r="D92" s="17" t="s">
        <v>246</v>
      </c>
      <c r="E92" s="22" t="s">
        <v>250</v>
      </c>
      <c r="F92" s="22" t="s">
        <v>196</v>
      </c>
      <c r="G92" s="22" t="s">
        <v>195</v>
      </c>
      <c r="H92" s="19">
        <f t="shared" si="5"/>
        <v>0</v>
      </c>
      <c r="I92" s="26"/>
      <c r="J92" s="19"/>
      <c r="K92" s="35"/>
      <c r="L92" s="26"/>
      <c r="M92" s="26"/>
      <c r="N92" s="26"/>
      <c r="O92" s="17"/>
    </row>
    <row r="93" spans="1:15" s="46" customFormat="1" ht="14.25" customHeight="1" hidden="1">
      <c r="A93" s="851"/>
      <c r="B93" s="71"/>
      <c r="C93" s="72" t="s">
        <v>87</v>
      </c>
      <c r="D93" s="22" t="s">
        <v>157</v>
      </c>
      <c r="E93" s="22" t="s">
        <v>250</v>
      </c>
      <c r="F93" s="22" t="s">
        <v>196</v>
      </c>
      <c r="G93" s="22" t="s">
        <v>195</v>
      </c>
      <c r="H93" s="19">
        <f t="shared" si="5"/>
        <v>0</v>
      </c>
      <c r="I93" s="26"/>
      <c r="J93" s="19"/>
      <c r="K93" s="35"/>
      <c r="L93" s="26"/>
      <c r="M93" s="26"/>
      <c r="N93" s="26"/>
      <c r="O93" s="17"/>
    </row>
    <row r="94" spans="1:15" s="46" customFormat="1" ht="27" customHeight="1" hidden="1">
      <c r="A94" s="77" t="s">
        <v>269</v>
      </c>
      <c r="B94" s="68"/>
      <c r="C94" s="48" t="s">
        <v>96</v>
      </c>
      <c r="D94" s="78"/>
      <c r="E94" s="74"/>
      <c r="F94" s="74"/>
      <c r="G94" s="74"/>
      <c r="H94" s="19">
        <f t="shared" si="5"/>
        <v>0</v>
      </c>
      <c r="I94" s="76"/>
      <c r="J94" s="75"/>
      <c r="K94" s="259">
        <f>K96+K99+K97+K98+K100+K95</f>
        <v>0</v>
      </c>
      <c r="L94" s="76"/>
      <c r="M94" s="76"/>
      <c r="N94" s="76"/>
      <c r="O94" s="17"/>
    </row>
    <row r="95" spans="1:15" s="46" customFormat="1" ht="14.25" customHeight="1" hidden="1">
      <c r="A95" s="84" t="s">
        <v>11</v>
      </c>
      <c r="B95" s="71"/>
      <c r="C95" s="72" t="s">
        <v>96</v>
      </c>
      <c r="D95" s="22" t="s">
        <v>157</v>
      </c>
      <c r="E95" s="22" t="s">
        <v>253</v>
      </c>
      <c r="F95" s="22" t="s">
        <v>202</v>
      </c>
      <c r="G95" s="22" t="s">
        <v>195</v>
      </c>
      <c r="H95" s="19">
        <f t="shared" si="5"/>
        <v>0</v>
      </c>
      <c r="I95" s="88"/>
      <c r="J95" s="87"/>
      <c r="K95" s="35"/>
      <c r="L95" s="88"/>
      <c r="M95" s="88"/>
      <c r="N95" s="88"/>
      <c r="O95" s="17"/>
    </row>
    <row r="96" spans="1:15" s="46" customFormat="1" ht="15" customHeight="1" hidden="1">
      <c r="A96" s="848" t="s">
        <v>252</v>
      </c>
      <c r="B96" s="71"/>
      <c r="C96" s="72" t="s">
        <v>96</v>
      </c>
      <c r="D96" s="22" t="s">
        <v>157</v>
      </c>
      <c r="E96" s="22" t="s">
        <v>253</v>
      </c>
      <c r="F96" s="22" t="s">
        <v>196</v>
      </c>
      <c r="G96" s="22" t="s">
        <v>195</v>
      </c>
      <c r="H96" s="19">
        <f t="shared" si="5"/>
        <v>0</v>
      </c>
      <c r="I96" s="26"/>
      <c r="J96" s="19"/>
      <c r="K96" s="35"/>
      <c r="L96" s="26"/>
      <c r="M96" s="26"/>
      <c r="N96" s="26"/>
      <c r="O96" s="17"/>
    </row>
    <row r="97" spans="1:15" s="46" customFormat="1" ht="15" customHeight="1" hidden="1">
      <c r="A97" s="849"/>
      <c r="B97" s="71"/>
      <c r="C97" s="72" t="s">
        <v>96</v>
      </c>
      <c r="D97" s="17" t="s">
        <v>281</v>
      </c>
      <c r="E97" s="22" t="s">
        <v>253</v>
      </c>
      <c r="F97" s="22" t="s">
        <v>196</v>
      </c>
      <c r="G97" s="22" t="s">
        <v>195</v>
      </c>
      <c r="H97" s="19">
        <f t="shared" si="5"/>
        <v>0</v>
      </c>
      <c r="I97" s="26"/>
      <c r="J97" s="19"/>
      <c r="K97" s="35"/>
      <c r="L97" s="26"/>
      <c r="M97" s="26"/>
      <c r="N97" s="26"/>
      <c r="O97" s="17"/>
    </row>
    <row r="98" spans="1:15" s="46" customFormat="1" ht="15" customHeight="1" hidden="1">
      <c r="A98" s="84" t="s">
        <v>14</v>
      </c>
      <c r="B98" s="71"/>
      <c r="C98" s="72" t="s">
        <v>96</v>
      </c>
      <c r="D98" s="22" t="s">
        <v>157</v>
      </c>
      <c r="E98" s="22" t="s">
        <v>253</v>
      </c>
      <c r="F98" s="22" t="s">
        <v>198</v>
      </c>
      <c r="G98" s="22" t="s">
        <v>195</v>
      </c>
      <c r="H98" s="19">
        <f t="shared" si="5"/>
        <v>0</v>
      </c>
      <c r="I98" s="26"/>
      <c r="J98" s="19"/>
      <c r="K98" s="35"/>
      <c r="L98" s="26"/>
      <c r="M98" s="26"/>
      <c r="N98" s="26"/>
      <c r="O98" s="17"/>
    </row>
    <row r="99" spans="1:15" s="46" customFormat="1" ht="15" customHeight="1" hidden="1">
      <c r="A99" s="850" t="s">
        <v>15</v>
      </c>
      <c r="B99" s="71"/>
      <c r="C99" s="72" t="s">
        <v>96</v>
      </c>
      <c r="D99" s="22" t="s">
        <v>157</v>
      </c>
      <c r="E99" s="22" t="s">
        <v>253</v>
      </c>
      <c r="F99" s="22" t="s">
        <v>199</v>
      </c>
      <c r="G99" s="22" t="s">
        <v>195</v>
      </c>
      <c r="H99" s="19">
        <f t="shared" si="5"/>
        <v>0</v>
      </c>
      <c r="I99" s="26"/>
      <c r="J99" s="19"/>
      <c r="K99" s="35"/>
      <c r="L99" s="26"/>
      <c r="M99" s="26"/>
      <c r="N99" s="26"/>
      <c r="O99" s="17"/>
    </row>
    <row r="100" spans="1:15" s="46" customFormat="1" ht="15" customHeight="1" hidden="1">
      <c r="A100" s="851"/>
      <c r="B100" s="71"/>
      <c r="C100" s="72" t="s">
        <v>96</v>
      </c>
      <c r="D100" s="17" t="s">
        <v>281</v>
      </c>
      <c r="E100" s="22" t="s">
        <v>253</v>
      </c>
      <c r="F100" s="22" t="s">
        <v>199</v>
      </c>
      <c r="G100" s="22" t="s">
        <v>195</v>
      </c>
      <c r="H100" s="19">
        <f t="shared" si="5"/>
        <v>0</v>
      </c>
      <c r="I100" s="26"/>
      <c r="J100" s="19"/>
      <c r="K100" s="35"/>
      <c r="L100" s="26"/>
      <c r="M100" s="26"/>
      <c r="N100" s="26"/>
      <c r="O100" s="17"/>
    </row>
    <row r="101" spans="1:15" s="46" customFormat="1" ht="15" customHeight="1" hidden="1">
      <c r="A101" s="81" t="s">
        <v>271</v>
      </c>
      <c r="B101" s="68"/>
      <c r="C101" s="48" t="s">
        <v>272</v>
      </c>
      <c r="D101" s="82"/>
      <c r="E101" s="12"/>
      <c r="F101" s="12"/>
      <c r="G101" s="12"/>
      <c r="H101" s="19">
        <f t="shared" si="5"/>
        <v>0</v>
      </c>
      <c r="I101" s="55"/>
      <c r="J101" s="14"/>
      <c r="K101" s="259">
        <f>K102+K103</f>
        <v>0</v>
      </c>
      <c r="L101" s="55"/>
      <c r="M101" s="55"/>
      <c r="N101" s="55"/>
      <c r="O101" s="17"/>
    </row>
    <row r="102" spans="1:15" s="46" customFormat="1" ht="15" customHeight="1" hidden="1">
      <c r="A102" s="40" t="s">
        <v>11</v>
      </c>
      <c r="B102" s="71"/>
      <c r="C102" s="72" t="s">
        <v>272</v>
      </c>
      <c r="D102" s="17" t="s">
        <v>268</v>
      </c>
      <c r="E102" s="22" t="s">
        <v>250</v>
      </c>
      <c r="F102" s="85">
        <v>225</v>
      </c>
      <c r="G102" s="22" t="s">
        <v>195</v>
      </c>
      <c r="H102" s="19">
        <f t="shared" si="5"/>
        <v>0</v>
      </c>
      <c r="I102" s="26"/>
      <c r="J102" s="19"/>
      <c r="K102" s="35"/>
      <c r="L102" s="26"/>
      <c r="M102" s="26"/>
      <c r="N102" s="26"/>
      <c r="O102" s="17"/>
    </row>
    <row r="103" spans="1:15" s="46" customFormat="1" ht="15" customHeight="1" hidden="1">
      <c r="A103" s="86" t="s">
        <v>14</v>
      </c>
      <c r="B103" s="71"/>
      <c r="C103" s="72" t="s">
        <v>272</v>
      </c>
      <c r="D103" s="17" t="s">
        <v>268</v>
      </c>
      <c r="E103" s="22" t="s">
        <v>250</v>
      </c>
      <c r="F103" s="22" t="s">
        <v>198</v>
      </c>
      <c r="G103" s="22" t="s">
        <v>195</v>
      </c>
      <c r="H103" s="19">
        <f t="shared" si="5"/>
        <v>0</v>
      </c>
      <c r="I103" s="26"/>
      <c r="J103" s="19"/>
      <c r="K103" s="35"/>
      <c r="L103" s="26"/>
      <c r="M103" s="26"/>
      <c r="N103" s="26"/>
      <c r="O103" s="17"/>
    </row>
    <row r="104" spans="1:15" s="46" customFormat="1" ht="15" customHeight="1" hidden="1">
      <c r="A104" s="839" t="s">
        <v>301</v>
      </c>
      <c r="B104" s="840"/>
      <c r="C104" s="48" t="s">
        <v>27</v>
      </c>
      <c r="D104" s="82"/>
      <c r="E104" s="12"/>
      <c r="F104" s="12"/>
      <c r="G104" s="12"/>
      <c r="H104" s="19">
        <f t="shared" si="5"/>
        <v>0</v>
      </c>
      <c r="I104" s="55"/>
      <c r="J104" s="14"/>
      <c r="K104" s="257">
        <f>K105</f>
        <v>0</v>
      </c>
      <c r="L104" s="55"/>
      <c r="M104" s="55"/>
      <c r="N104" s="55"/>
      <c r="O104" s="17"/>
    </row>
    <row r="105" spans="1:15" s="46" customFormat="1" ht="15" customHeight="1" hidden="1">
      <c r="A105" s="40" t="s">
        <v>302</v>
      </c>
      <c r="B105" s="22"/>
      <c r="C105" s="22" t="s">
        <v>27</v>
      </c>
      <c r="D105" s="22" t="s">
        <v>157</v>
      </c>
      <c r="E105" s="22" t="s">
        <v>188</v>
      </c>
      <c r="F105" s="22" t="s">
        <v>196</v>
      </c>
      <c r="G105" s="22" t="s">
        <v>195</v>
      </c>
      <c r="H105" s="19">
        <f t="shared" si="5"/>
        <v>0</v>
      </c>
      <c r="I105" s="26"/>
      <c r="J105" s="19"/>
      <c r="K105" s="35"/>
      <c r="L105" s="26"/>
      <c r="M105" s="26"/>
      <c r="N105" s="26"/>
      <c r="O105" s="17"/>
    </row>
    <row r="106" spans="1:15" s="46" customFormat="1" ht="13.5" hidden="1">
      <c r="A106" s="839" t="s">
        <v>249</v>
      </c>
      <c r="B106" s="843"/>
      <c r="C106" s="48" t="s">
        <v>156</v>
      </c>
      <c r="D106" s="12"/>
      <c r="E106" s="48"/>
      <c r="F106" s="12"/>
      <c r="G106" s="12"/>
      <c r="H106" s="19">
        <f t="shared" si="5"/>
        <v>0</v>
      </c>
      <c r="I106" s="49"/>
      <c r="J106" s="14"/>
      <c r="K106" s="14"/>
      <c r="L106" s="14"/>
      <c r="M106" s="14"/>
      <c r="N106" s="14">
        <f>N119+N120+N121+N118+N117</f>
        <v>0</v>
      </c>
      <c r="O106" s="50"/>
    </row>
    <row r="107" spans="1:15" s="46" customFormat="1" ht="12.75" hidden="1">
      <c r="A107" s="40" t="s">
        <v>4</v>
      </c>
      <c r="B107" s="22"/>
      <c r="C107" s="22"/>
      <c r="D107" s="22"/>
      <c r="E107" s="22"/>
      <c r="F107" s="22"/>
      <c r="G107" s="22"/>
      <c r="H107" s="19">
        <f t="shared" si="5"/>
        <v>0</v>
      </c>
      <c r="I107" s="19"/>
      <c r="J107" s="19"/>
      <c r="K107" s="19"/>
      <c r="L107" s="19"/>
      <c r="M107" s="19"/>
      <c r="N107" s="19"/>
      <c r="O107" s="39"/>
    </row>
    <row r="108" spans="1:15" s="46" customFormat="1" ht="12.75" hidden="1">
      <c r="A108" s="40" t="s">
        <v>5</v>
      </c>
      <c r="B108" s="22"/>
      <c r="C108" s="22"/>
      <c r="D108" s="22"/>
      <c r="E108" s="22"/>
      <c r="F108" s="22"/>
      <c r="G108" s="22"/>
      <c r="H108" s="19">
        <f t="shared" si="5"/>
        <v>0</v>
      </c>
      <c r="I108" s="19"/>
      <c r="J108" s="19"/>
      <c r="K108" s="19"/>
      <c r="L108" s="19"/>
      <c r="M108" s="19"/>
      <c r="N108" s="19"/>
      <c r="O108" s="39"/>
    </row>
    <row r="109" spans="1:15" s="46" customFormat="1" ht="12.75" hidden="1">
      <c r="A109" s="40" t="s">
        <v>6</v>
      </c>
      <c r="B109" s="22"/>
      <c r="C109" s="22"/>
      <c r="D109" s="22"/>
      <c r="E109" s="22"/>
      <c r="F109" s="22"/>
      <c r="G109" s="22"/>
      <c r="H109" s="19">
        <f t="shared" si="5"/>
        <v>0</v>
      </c>
      <c r="I109" s="19"/>
      <c r="J109" s="19"/>
      <c r="K109" s="19"/>
      <c r="L109" s="19"/>
      <c r="M109" s="19"/>
      <c r="N109" s="19"/>
      <c r="O109" s="39"/>
    </row>
    <row r="110" spans="1:15" s="46" customFormat="1" ht="12.75" hidden="1">
      <c r="A110" s="40" t="s">
        <v>7</v>
      </c>
      <c r="B110" s="22"/>
      <c r="C110" s="22"/>
      <c r="D110" s="22"/>
      <c r="E110" s="22"/>
      <c r="F110" s="22" t="s">
        <v>209</v>
      </c>
      <c r="G110" s="22" t="s">
        <v>195</v>
      </c>
      <c r="H110" s="19" t="str">
        <f t="shared" si="5"/>
        <v>х</v>
      </c>
      <c r="I110" s="26" t="s">
        <v>152</v>
      </c>
      <c r="J110" s="26" t="s">
        <v>152</v>
      </c>
      <c r="K110" s="35" t="s">
        <v>152</v>
      </c>
      <c r="L110" s="26" t="s">
        <v>152</v>
      </c>
      <c r="M110" s="26" t="s">
        <v>152</v>
      </c>
      <c r="N110" s="19"/>
      <c r="O110" s="17" t="s">
        <v>152</v>
      </c>
    </row>
    <row r="111" spans="1:15" s="46" customFormat="1" ht="12.75" hidden="1">
      <c r="A111" s="40" t="s">
        <v>8</v>
      </c>
      <c r="B111" s="22"/>
      <c r="C111" s="22"/>
      <c r="D111" s="22"/>
      <c r="E111" s="22"/>
      <c r="F111" s="22"/>
      <c r="G111" s="22" t="s">
        <v>195</v>
      </c>
      <c r="H111" s="19" t="str">
        <f t="shared" si="5"/>
        <v>х</v>
      </c>
      <c r="I111" s="26" t="s">
        <v>152</v>
      </c>
      <c r="J111" s="26" t="s">
        <v>152</v>
      </c>
      <c r="K111" s="35" t="s">
        <v>152</v>
      </c>
      <c r="L111" s="26" t="s">
        <v>152</v>
      </c>
      <c r="M111" s="26" t="s">
        <v>152</v>
      </c>
      <c r="N111" s="19"/>
      <c r="O111" s="17" t="s">
        <v>152</v>
      </c>
    </row>
    <row r="112" spans="1:15" s="46" customFormat="1" ht="12.75" hidden="1">
      <c r="A112" s="40" t="s">
        <v>9</v>
      </c>
      <c r="B112" s="22"/>
      <c r="C112" s="22"/>
      <c r="D112" s="22"/>
      <c r="E112" s="22"/>
      <c r="F112" s="22"/>
      <c r="G112" s="22" t="s">
        <v>195</v>
      </c>
      <c r="H112" s="19" t="str">
        <f t="shared" si="5"/>
        <v>х</v>
      </c>
      <c r="I112" s="26" t="s">
        <v>152</v>
      </c>
      <c r="J112" s="26" t="s">
        <v>152</v>
      </c>
      <c r="K112" s="35" t="s">
        <v>152</v>
      </c>
      <c r="L112" s="26" t="s">
        <v>152</v>
      </c>
      <c r="M112" s="26" t="s">
        <v>152</v>
      </c>
      <c r="N112" s="19"/>
      <c r="O112" s="17" t="s">
        <v>152</v>
      </c>
    </row>
    <row r="113" spans="1:15" s="46" customFormat="1" ht="14.25" customHeight="1" hidden="1">
      <c r="A113" s="40" t="s">
        <v>11</v>
      </c>
      <c r="B113" s="22"/>
      <c r="C113" s="22"/>
      <c r="D113" s="22"/>
      <c r="E113" s="22"/>
      <c r="F113" s="22" t="s">
        <v>202</v>
      </c>
      <c r="G113" s="22" t="s">
        <v>195</v>
      </c>
      <c r="H113" s="19" t="str">
        <f t="shared" si="5"/>
        <v>х</v>
      </c>
      <c r="I113" s="26" t="s">
        <v>152</v>
      </c>
      <c r="J113" s="26" t="s">
        <v>152</v>
      </c>
      <c r="K113" s="35" t="s">
        <v>152</v>
      </c>
      <c r="L113" s="26" t="s">
        <v>152</v>
      </c>
      <c r="M113" s="26" t="s">
        <v>152</v>
      </c>
      <c r="N113" s="19"/>
      <c r="O113" s="17" t="s">
        <v>152</v>
      </c>
    </row>
    <row r="114" spans="1:15" s="46" customFormat="1" ht="12.75" hidden="1">
      <c r="A114" s="40" t="s">
        <v>12</v>
      </c>
      <c r="B114" s="22"/>
      <c r="C114" s="22"/>
      <c r="D114" s="22"/>
      <c r="E114" s="22"/>
      <c r="F114" s="22" t="s">
        <v>196</v>
      </c>
      <c r="G114" s="22" t="s">
        <v>195</v>
      </c>
      <c r="H114" s="19" t="str">
        <f t="shared" si="5"/>
        <v>х</v>
      </c>
      <c r="I114" s="26" t="s">
        <v>152</v>
      </c>
      <c r="J114" s="26" t="s">
        <v>152</v>
      </c>
      <c r="K114" s="35" t="s">
        <v>152</v>
      </c>
      <c r="L114" s="26" t="s">
        <v>152</v>
      </c>
      <c r="M114" s="26" t="s">
        <v>152</v>
      </c>
      <c r="N114" s="19"/>
      <c r="O114" s="17" t="s">
        <v>152</v>
      </c>
    </row>
    <row r="115" spans="1:15" s="46" customFormat="1" ht="12.75" hidden="1">
      <c r="A115" s="40" t="s">
        <v>13</v>
      </c>
      <c r="B115" s="22"/>
      <c r="C115" s="22"/>
      <c r="D115" s="22"/>
      <c r="E115" s="22"/>
      <c r="F115" s="22" t="s">
        <v>197</v>
      </c>
      <c r="G115" s="22" t="s">
        <v>195</v>
      </c>
      <c r="H115" s="19" t="str">
        <f t="shared" si="5"/>
        <v>х</v>
      </c>
      <c r="I115" s="26" t="s">
        <v>152</v>
      </c>
      <c r="J115" s="26" t="s">
        <v>152</v>
      </c>
      <c r="K115" s="35" t="s">
        <v>152</v>
      </c>
      <c r="L115" s="26" t="s">
        <v>152</v>
      </c>
      <c r="M115" s="26" t="s">
        <v>152</v>
      </c>
      <c r="N115" s="19"/>
      <c r="O115" s="17" t="s">
        <v>152</v>
      </c>
    </row>
    <row r="116" spans="1:15" s="46" customFormat="1" ht="12.75" hidden="1">
      <c r="A116" s="40" t="s">
        <v>14</v>
      </c>
      <c r="B116" s="22"/>
      <c r="C116" s="22"/>
      <c r="D116" s="22"/>
      <c r="E116" s="22"/>
      <c r="F116" s="22" t="s">
        <v>198</v>
      </c>
      <c r="G116" s="22" t="s">
        <v>195</v>
      </c>
      <c r="H116" s="19" t="str">
        <f t="shared" si="5"/>
        <v>х</v>
      </c>
      <c r="I116" s="26" t="s">
        <v>152</v>
      </c>
      <c r="J116" s="26" t="s">
        <v>152</v>
      </c>
      <c r="K116" s="35" t="s">
        <v>152</v>
      </c>
      <c r="L116" s="26" t="s">
        <v>152</v>
      </c>
      <c r="M116" s="26" t="s">
        <v>152</v>
      </c>
      <c r="N116" s="19"/>
      <c r="O116" s="17" t="s">
        <v>152</v>
      </c>
    </row>
    <row r="117" spans="1:15" s="46" customFormat="1" ht="15" customHeight="1" hidden="1">
      <c r="A117" s="31" t="s">
        <v>8</v>
      </c>
      <c r="B117" s="22"/>
      <c r="C117" s="22" t="s">
        <v>156</v>
      </c>
      <c r="D117" s="22" t="s">
        <v>157</v>
      </c>
      <c r="E117" s="22" t="s">
        <v>250</v>
      </c>
      <c r="F117" s="22" t="s">
        <v>209</v>
      </c>
      <c r="G117" s="22" t="s">
        <v>195</v>
      </c>
      <c r="H117" s="19">
        <f t="shared" si="5"/>
        <v>0</v>
      </c>
      <c r="I117" s="26"/>
      <c r="J117" s="26"/>
      <c r="K117" s="35"/>
      <c r="L117" s="26"/>
      <c r="M117" s="26"/>
      <c r="N117" s="19"/>
      <c r="O117" s="17"/>
    </row>
    <row r="118" spans="1:15" s="46" customFormat="1" ht="17.25" customHeight="1" hidden="1">
      <c r="A118" s="40" t="s">
        <v>11</v>
      </c>
      <c r="B118" s="22"/>
      <c r="C118" s="22" t="s">
        <v>156</v>
      </c>
      <c r="D118" s="22" t="s">
        <v>157</v>
      </c>
      <c r="E118" s="22" t="s">
        <v>188</v>
      </c>
      <c r="F118" s="22" t="s">
        <v>202</v>
      </c>
      <c r="G118" s="22" t="s">
        <v>195</v>
      </c>
      <c r="H118" s="19" t="str">
        <f t="shared" si="5"/>
        <v>х</v>
      </c>
      <c r="I118" s="26" t="s">
        <v>152</v>
      </c>
      <c r="J118" s="26"/>
      <c r="K118" s="35" t="s">
        <v>152</v>
      </c>
      <c r="L118" s="26"/>
      <c r="M118" s="26"/>
      <c r="N118" s="19"/>
      <c r="O118" s="17"/>
    </row>
    <row r="119" spans="1:15" s="46" customFormat="1" ht="17.25" customHeight="1" hidden="1">
      <c r="A119" s="40" t="s">
        <v>12</v>
      </c>
      <c r="B119" s="22"/>
      <c r="C119" s="22" t="s">
        <v>156</v>
      </c>
      <c r="D119" s="22" t="s">
        <v>157</v>
      </c>
      <c r="E119" s="22" t="s">
        <v>188</v>
      </c>
      <c r="F119" s="22" t="s">
        <v>196</v>
      </c>
      <c r="G119" s="22" t="s">
        <v>195</v>
      </c>
      <c r="H119" s="19" t="str">
        <f t="shared" si="5"/>
        <v>х</v>
      </c>
      <c r="I119" s="26" t="s">
        <v>152</v>
      </c>
      <c r="J119" s="26" t="s">
        <v>152</v>
      </c>
      <c r="K119" s="35" t="s">
        <v>152</v>
      </c>
      <c r="L119" s="26" t="s">
        <v>152</v>
      </c>
      <c r="M119" s="26" t="s">
        <v>152</v>
      </c>
      <c r="N119" s="19"/>
      <c r="O119" s="17" t="s">
        <v>152</v>
      </c>
    </row>
    <row r="120" spans="1:15" s="46" customFormat="1" ht="15" customHeight="1" hidden="1">
      <c r="A120" s="40" t="s">
        <v>14</v>
      </c>
      <c r="B120" s="22"/>
      <c r="C120" s="22" t="s">
        <v>156</v>
      </c>
      <c r="D120" s="22" t="s">
        <v>157</v>
      </c>
      <c r="E120" s="22" t="s">
        <v>188</v>
      </c>
      <c r="F120" s="22" t="s">
        <v>198</v>
      </c>
      <c r="G120" s="22" t="s">
        <v>195</v>
      </c>
      <c r="H120" s="19" t="str">
        <f t="shared" si="5"/>
        <v>х</v>
      </c>
      <c r="I120" s="26" t="s">
        <v>152</v>
      </c>
      <c r="J120" s="26"/>
      <c r="K120" s="35" t="s">
        <v>152</v>
      </c>
      <c r="L120" s="26"/>
      <c r="M120" s="26"/>
      <c r="N120" s="19"/>
      <c r="O120" s="17"/>
    </row>
    <row r="121" spans="1:15" s="46" customFormat="1" ht="16.5" customHeight="1" hidden="1">
      <c r="A121" s="40" t="s">
        <v>15</v>
      </c>
      <c r="B121" s="22"/>
      <c r="C121" s="22" t="s">
        <v>156</v>
      </c>
      <c r="D121" s="22" t="s">
        <v>157</v>
      </c>
      <c r="E121" s="22" t="s">
        <v>188</v>
      </c>
      <c r="F121" s="22" t="s">
        <v>199</v>
      </c>
      <c r="G121" s="22" t="s">
        <v>195</v>
      </c>
      <c r="H121" s="19" t="str">
        <f t="shared" si="5"/>
        <v>х</v>
      </c>
      <c r="I121" s="26" t="s">
        <v>152</v>
      </c>
      <c r="J121" s="26"/>
      <c r="K121" s="35" t="s">
        <v>152</v>
      </c>
      <c r="L121" s="26"/>
      <c r="M121" s="26"/>
      <c r="N121" s="19"/>
      <c r="O121" s="17"/>
    </row>
    <row r="122" spans="1:15" s="46" customFormat="1" ht="16.5" customHeight="1">
      <c r="A122" s="69" t="s">
        <v>383</v>
      </c>
      <c r="B122" s="283"/>
      <c r="C122" s="74" t="s">
        <v>380</v>
      </c>
      <c r="D122" s="74"/>
      <c r="E122" s="74"/>
      <c r="F122" s="74"/>
      <c r="G122" s="74"/>
      <c r="H122" s="75">
        <f t="shared" si="5"/>
        <v>100000</v>
      </c>
      <c r="I122" s="76"/>
      <c r="J122" s="76"/>
      <c r="K122" s="259">
        <f>K123</f>
        <v>100000</v>
      </c>
      <c r="L122" s="76"/>
      <c r="M122" s="76"/>
      <c r="N122" s="75"/>
      <c r="O122" s="17"/>
    </row>
    <row r="123" spans="1:15" s="46" customFormat="1" ht="16.5" customHeight="1">
      <c r="A123" s="284" t="s">
        <v>12</v>
      </c>
      <c r="B123" s="285"/>
      <c r="C123" s="91" t="s">
        <v>380</v>
      </c>
      <c r="D123" s="286" t="s">
        <v>157</v>
      </c>
      <c r="E123" s="286" t="s">
        <v>188</v>
      </c>
      <c r="F123" s="286" t="s">
        <v>196</v>
      </c>
      <c r="G123" s="286" t="s">
        <v>195</v>
      </c>
      <c r="H123" s="93">
        <f t="shared" si="5"/>
        <v>100000</v>
      </c>
      <c r="I123" s="94"/>
      <c r="J123" s="94"/>
      <c r="K123" s="287">
        <v>100000</v>
      </c>
      <c r="L123" s="94"/>
      <c r="M123" s="94"/>
      <c r="N123" s="93"/>
      <c r="O123" s="17"/>
    </row>
    <row r="124" spans="1:15" s="46" customFormat="1" ht="16.5" customHeight="1">
      <c r="A124" s="69" t="s">
        <v>385</v>
      </c>
      <c r="B124" s="283"/>
      <c r="C124" s="290" t="s">
        <v>378</v>
      </c>
      <c r="D124" s="74"/>
      <c r="E124" s="74"/>
      <c r="F124" s="74"/>
      <c r="G124" s="74"/>
      <c r="H124" s="75">
        <f>K124</f>
        <v>30000</v>
      </c>
      <c r="I124" s="76"/>
      <c r="J124" s="76"/>
      <c r="K124" s="259">
        <f>K125</f>
        <v>30000</v>
      </c>
      <c r="L124" s="76"/>
      <c r="M124" s="76"/>
      <c r="N124" s="75"/>
      <c r="O124" s="17"/>
    </row>
    <row r="125" spans="1:15" s="46" customFormat="1" ht="16.5" customHeight="1">
      <c r="A125" s="288" t="s">
        <v>386</v>
      </c>
      <c r="B125" s="285"/>
      <c r="C125" s="289" t="s">
        <v>378</v>
      </c>
      <c r="D125" s="286" t="s">
        <v>157</v>
      </c>
      <c r="E125" s="286" t="s">
        <v>188</v>
      </c>
      <c r="F125" s="286" t="s">
        <v>384</v>
      </c>
      <c r="G125" s="286" t="s">
        <v>204</v>
      </c>
      <c r="H125" s="93">
        <f t="shared" si="5"/>
        <v>30000</v>
      </c>
      <c r="I125" s="94"/>
      <c r="J125" s="94"/>
      <c r="K125" s="287">
        <v>30000</v>
      </c>
      <c r="L125" s="94"/>
      <c r="M125" s="94"/>
      <c r="N125" s="93"/>
      <c r="O125" s="17"/>
    </row>
    <row r="126" spans="1:15" s="46" customFormat="1" ht="33" customHeight="1">
      <c r="A126" s="839" t="s">
        <v>343</v>
      </c>
      <c r="B126" s="840"/>
      <c r="C126" s="48" t="s">
        <v>344</v>
      </c>
      <c r="D126" s="12"/>
      <c r="E126" s="12"/>
      <c r="F126" s="12"/>
      <c r="G126" s="12"/>
      <c r="H126" s="14">
        <f>K126</f>
        <v>12222222</v>
      </c>
      <c r="I126" s="55"/>
      <c r="J126" s="14"/>
      <c r="K126" s="257">
        <f>K127+K128+K129</f>
        <v>12222222</v>
      </c>
      <c r="L126" s="55"/>
      <c r="M126" s="55"/>
      <c r="N126" s="55"/>
      <c r="O126" s="17"/>
    </row>
    <row r="127" spans="1:15" s="46" customFormat="1" ht="16.5" customHeight="1">
      <c r="A127" s="40" t="s">
        <v>347</v>
      </c>
      <c r="B127" s="71"/>
      <c r="C127" s="22" t="s">
        <v>344</v>
      </c>
      <c r="D127" s="22" t="s">
        <v>345</v>
      </c>
      <c r="E127" s="22" t="s">
        <v>188</v>
      </c>
      <c r="F127" s="22" t="s">
        <v>202</v>
      </c>
      <c r="G127" s="22" t="s">
        <v>346</v>
      </c>
      <c r="H127" s="19">
        <f>K127</f>
        <v>11000000</v>
      </c>
      <c r="I127" s="26" t="s">
        <v>152</v>
      </c>
      <c r="J127" s="19"/>
      <c r="K127" s="35">
        <v>11000000</v>
      </c>
      <c r="L127" s="26"/>
      <c r="M127" s="26"/>
      <c r="N127" s="26" t="s">
        <v>152</v>
      </c>
      <c r="O127" s="17"/>
    </row>
    <row r="128" spans="1:15" s="46" customFormat="1" ht="16.5" customHeight="1">
      <c r="A128" s="40" t="s">
        <v>347</v>
      </c>
      <c r="B128" s="272"/>
      <c r="C128" s="22" t="s">
        <v>344</v>
      </c>
      <c r="D128" s="22" t="s">
        <v>348</v>
      </c>
      <c r="E128" s="22" t="s">
        <v>188</v>
      </c>
      <c r="F128" s="22" t="s">
        <v>202</v>
      </c>
      <c r="G128" s="22" t="s">
        <v>346</v>
      </c>
      <c r="H128" s="19">
        <f>K128</f>
        <v>230000</v>
      </c>
      <c r="I128" s="26" t="s">
        <v>152</v>
      </c>
      <c r="J128" s="19"/>
      <c r="K128" s="35">
        <v>230000</v>
      </c>
      <c r="L128" s="26"/>
      <c r="M128" s="26"/>
      <c r="N128" s="26" t="s">
        <v>152</v>
      </c>
      <c r="O128" s="17"/>
    </row>
    <row r="129" spans="1:15" s="46" customFormat="1" ht="16.5" customHeight="1">
      <c r="A129" s="288" t="s">
        <v>11</v>
      </c>
      <c r="B129" s="285"/>
      <c r="C129" s="286" t="s">
        <v>344</v>
      </c>
      <c r="D129" s="286" t="s">
        <v>387</v>
      </c>
      <c r="E129" s="286" t="s">
        <v>188</v>
      </c>
      <c r="F129" s="286" t="s">
        <v>202</v>
      </c>
      <c r="G129" s="286" t="s">
        <v>346</v>
      </c>
      <c r="H129" s="93">
        <f>K129</f>
        <v>992222</v>
      </c>
      <c r="I129" s="94"/>
      <c r="J129" s="94"/>
      <c r="K129" s="287">
        <v>992222</v>
      </c>
      <c r="L129" s="94"/>
      <c r="M129" s="94"/>
      <c r="N129" s="93"/>
      <c r="O129" s="17"/>
    </row>
    <row r="130" spans="1:15" s="46" customFormat="1" ht="13.5" customHeight="1">
      <c r="A130" s="839" t="s">
        <v>259</v>
      </c>
      <c r="B130" s="843"/>
      <c r="C130" s="48" t="s">
        <v>156</v>
      </c>
      <c r="D130" s="12"/>
      <c r="E130" s="12"/>
      <c r="F130" s="12"/>
      <c r="G130" s="12"/>
      <c r="H130" s="14">
        <f aca="true" t="shared" si="6" ref="H130:H135">N130</f>
        <v>310000</v>
      </c>
      <c r="I130" s="55"/>
      <c r="J130" s="55"/>
      <c r="K130" s="55"/>
      <c r="L130" s="55"/>
      <c r="M130" s="55"/>
      <c r="N130" s="14">
        <f>N132+N133+N135+N131+N134</f>
        <v>310000</v>
      </c>
      <c r="O130" s="17"/>
    </row>
    <row r="131" spans="1:15" s="46" customFormat="1" ht="13.5" customHeight="1">
      <c r="A131" s="83" t="s">
        <v>8</v>
      </c>
      <c r="B131" s="21"/>
      <c r="C131" s="22" t="s">
        <v>156</v>
      </c>
      <c r="D131" s="22" t="s">
        <v>157</v>
      </c>
      <c r="E131" s="22" t="s">
        <v>188</v>
      </c>
      <c r="F131" s="22" t="s">
        <v>209</v>
      </c>
      <c r="G131" s="22" t="s">
        <v>195</v>
      </c>
      <c r="H131" s="19">
        <f t="shared" si="6"/>
        <v>50000</v>
      </c>
      <c r="I131" s="26"/>
      <c r="J131" s="26"/>
      <c r="K131" s="26"/>
      <c r="L131" s="26"/>
      <c r="M131" s="26"/>
      <c r="N131" s="242">
        <v>50000</v>
      </c>
      <c r="O131" s="17"/>
    </row>
    <row r="132" spans="1:15" s="46" customFormat="1" ht="13.5" customHeight="1">
      <c r="A132" s="40" t="s">
        <v>11</v>
      </c>
      <c r="B132" s="22"/>
      <c r="C132" s="22" t="s">
        <v>156</v>
      </c>
      <c r="D132" s="22" t="s">
        <v>157</v>
      </c>
      <c r="E132" s="22" t="s">
        <v>188</v>
      </c>
      <c r="F132" s="22" t="s">
        <v>202</v>
      </c>
      <c r="G132" s="22" t="s">
        <v>195</v>
      </c>
      <c r="H132" s="19">
        <f t="shared" si="6"/>
        <v>1600</v>
      </c>
      <c r="I132" s="26"/>
      <c r="J132" s="26"/>
      <c r="K132" s="26"/>
      <c r="L132" s="26"/>
      <c r="M132" s="26"/>
      <c r="N132" s="242">
        <v>1600</v>
      </c>
      <c r="O132" s="17"/>
    </row>
    <row r="133" spans="1:15" s="46" customFormat="1" ht="13.5" customHeight="1">
      <c r="A133" s="40" t="s">
        <v>12</v>
      </c>
      <c r="B133" s="22"/>
      <c r="C133" s="22" t="s">
        <v>156</v>
      </c>
      <c r="D133" s="22" t="s">
        <v>157</v>
      </c>
      <c r="E133" s="22" t="s">
        <v>188</v>
      </c>
      <c r="F133" s="22" t="s">
        <v>196</v>
      </c>
      <c r="G133" s="22" t="s">
        <v>195</v>
      </c>
      <c r="H133" s="19">
        <f t="shared" si="6"/>
        <v>40000</v>
      </c>
      <c r="I133" s="26"/>
      <c r="J133" s="26"/>
      <c r="K133" s="26"/>
      <c r="L133" s="26"/>
      <c r="M133" s="26"/>
      <c r="N133" s="241">
        <v>40000</v>
      </c>
      <c r="O133" s="17"/>
    </row>
    <row r="134" spans="1:15" s="46" customFormat="1" ht="13.5" customHeight="1">
      <c r="A134" s="40" t="s">
        <v>14</v>
      </c>
      <c r="B134" s="22"/>
      <c r="C134" s="22" t="s">
        <v>156</v>
      </c>
      <c r="D134" s="22" t="s">
        <v>157</v>
      </c>
      <c r="E134" s="22" t="s">
        <v>188</v>
      </c>
      <c r="F134" s="22" t="s">
        <v>198</v>
      </c>
      <c r="G134" s="22" t="s">
        <v>195</v>
      </c>
      <c r="H134" s="19">
        <f t="shared" si="6"/>
        <v>150000</v>
      </c>
      <c r="I134" s="26"/>
      <c r="J134" s="26"/>
      <c r="K134" s="26"/>
      <c r="L134" s="26"/>
      <c r="M134" s="26"/>
      <c r="N134" s="242">
        <v>150000</v>
      </c>
      <c r="O134" s="17"/>
    </row>
    <row r="135" spans="1:15" s="46" customFormat="1" ht="13.5" customHeight="1">
      <c r="A135" s="40" t="s">
        <v>340</v>
      </c>
      <c r="B135" s="22"/>
      <c r="C135" s="22" t="s">
        <v>156</v>
      </c>
      <c r="D135" s="22" t="s">
        <v>157</v>
      </c>
      <c r="E135" s="22" t="s">
        <v>188</v>
      </c>
      <c r="F135" s="22" t="s">
        <v>199</v>
      </c>
      <c r="G135" s="22" t="s">
        <v>195</v>
      </c>
      <c r="H135" s="19">
        <f t="shared" si="6"/>
        <v>68400</v>
      </c>
      <c r="I135" s="26"/>
      <c r="J135" s="26"/>
      <c r="K135" s="26"/>
      <c r="L135" s="26"/>
      <c r="M135" s="26"/>
      <c r="N135" s="241">
        <v>68400</v>
      </c>
      <c r="O135" s="17"/>
    </row>
    <row r="136" spans="1:15" s="46" customFormat="1" ht="24.75">
      <c r="A136" s="56" t="s">
        <v>210</v>
      </c>
      <c r="B136" s="57" t="s">
        <v>211</v>
      </c>
      <c r="C136" s="58" t="s">
        <v>152</v>
      </c>
      <c r="D136" s="58" t="s">
        <v>152</v>
      </c>
      <c r="E136" s="58" t="s">
        <v>152</v>
      </c>
      <c r="F136" s="58" t="s">
        <v>152</v>
      </c>
      <c r="G136" s="58" t="s">
        <v>152</v>
      </c>
      <c r="H136" s="44">
        <f>I136+N136+K136</f>
        <v>16308600</v>
      </c>
      <c r="I136" s="44">
        <f>I51+I54+I75+I76</f>
        <v>16278600</v>
      </c>
      <c r="J136" s="44"/>
      <c r="K136" s="44">
        <f>K125</f>
        <v>30000</v>
      </c>
      <c r="L136" s="59" t="s">
        <v>152</v>
      </c>
      <c r="M136" s="59" t="s">
        <v>152</v>
      </c>
      <c r="N136" s="44"/>
      <c r="O136" s="17" t="s">
        <v>152</v>
      </c>
    </row>
    <row r="137" spans="1:15" s="46" customFormat="1" ht="24.75">
      <c r="A137" s="56" t="s">
        <v>212</v>
      </c>
      <c r="B137" s="57" t="s">
        <v>213</v>
      </c>
      <c r="C137" s="58" t="s">
        <v>152</v>
      </c>
      <c r="D137" s="58" t="s">
        <v>152</v>
      </c>
      <c r="E137" s="58" t="s">
        <v>152</v>
      </c>
      <c r="F137" s="58" t="s">
        <v>152</v>
      </c>
      <c r="G137" s="58" t="s">
        <v>152</v>
      </c>
      <c r="H137" s="44">
        <f>H139+H138</f>
        <v>17921022</v>
      </c>
      <c r="I137" s="44">
        <f>I139+I138</f>
        <v>4205500</v>
      </c>
      <c r="J137" s="44">
        <f>J139+J138</f>
        <v>0</v>
      </c>
      <c r="K137" s="44">
        <f>K139+K138</f>
        <v>13405522</v>
      </c>
      <c r="L137" s="59"/>
      <c r="M137" s="59"/>
      <c r="N137" s="44">
        <f>N139+N138</f>
        <v>310000</v>
      </c>
      <c r="O137" s="17"/>
    </row>
    <row r="138" spans="1:15" s="46" customFormat="1" ht="24" customHeight="1">
      <c r="A138" s="56" t="s">
        <v>214</v>
      </c>
      <c r="B138" s="57" t="s">
        <v>215</v>
      </c>
      <c r="C138" s="58" t="s">
        <v>152</v>
      </c>
      <c r="D138" s="58" t="s">
        <v>152</v>
      </c>
      <c r="E138" s="58" t="s">
        <v>152</v>
      </c>
      <c r="F138" s="58" t="s">
        <v>152</v>
      </c>
      <c r="G138" s="58" t="s">
        <v>152</v>
      </c>
      <c r="H138" s="44">
        <f>I138+N138+K138</f>
        <v>0</v>
      </c>
      <c r="I138" s="44"/>
      <c r="J138" s="44"/>
      <c r="K138" s="44">
        <v>0</v>
      </c>
      <c r="L138" s="59"/>
      <c r="M138" s="59"/>
      <c r="N138" s="44">
        <v>0</v>
      </c>
      <c r="O138" s="17"/>
    </row>
    <row r="139" spans="1:15" s="46" customFormat="1" ht="12.75" customHeight="1">
      <c r="A139" s="56" t="s">
        <v>216</v>
      </c>
      <c r="B139" s="57" t="s">
        <v>217</v>
      </c>
      <c r="C139" s="58" t="s">
        <v>152</v>
      </c>
      <c r="D139" s="58" t="s">
        <v>152</v>
      </c>
      <c r="E139" s="58" t="s">
        <v>152</v>
      </c>
      <c r="F139" s="58" t="s">
        <v>152</v>
      </c>
      <c r="G139" s="58" t="s">
        <v>152</v>
      </c>
      <c r="H139" s="44">
        <f>I139+N139+K139</f>
        <v>17921022</v>
      </c>
      <c r="I139" s="44">
        <f>I56+I61+I62+I63+I64+I66+I67+I68+I70+I71+I72+I73+I74+I78</f>
        <v>4205500</v>
      </c>
      <c r="J139" s="44"/>
      <c r="K139" s="44">
        <f>K82+K86+K127+K128+K123+K129</f>
        <v>13405522</v>
      </c>
      <c r="L139" s="59" t="s">
        <v>152</v>
      </c>
      <c r="M139" s="59" t="s">
        <v>152</v>
      </c>
      <c r="N139" s="44">
        <f>N131+N132+N133+N134+N135</f>
        <v>310000</v>
      </c>
      <c r="O139" s="17" t="s">
        <v>152</v>
      </c>
    </row>
    <row r="140" spans="1:15" s="46" customFormat="1" ht="13.5" hidden="1">
      <c r="A140" s="21" t="s">
        <v>218</v>
      </c>
      <c r="B140" s="22" t="s">
        <v>219</v>
      </c>
      <c r="C140" s="60" t="s">
        <v>152</v>
      </c>
      <c r="D140" s="60" t="s">
        <v>152</v>
      </c>
      <c r="E140" s="60" t="s">
        <v>152</v>
      </c>
      <c r="F140" s="60" t="s">
        <v>152</v>
      </c>
      <c r="G140" s="60" t="s">
        <v>152</v>
      </c>
      <c r="H140" s="19">
        <f>I140+N140</f>
        <v>0</v>
      </c>
      <c r="I140" s="19">
        <v>0</v>
      </c>
      <c r="J140" s="19"/>
      <c r="K140" s="19"/>
      <c r="L140" s="26" t="s">
        <v>152</v>
      </c>
      <c r="M140" s="26" t="s">
        <v>152</v>
      </c>
      <c r="N140" s="19">
        <v>0</v>
      </c>
      <c r="O140" s="17" t="s">
        <v>152</v>
      </c>
    </row>
    <row r="141" spans="1:15" s="46" customFormat="1" ht="13.5" hidden="1">
      <c r="A141" s="38" t="s">
        <v>220</v>
      </c>
      <c r="B141" s="22" t="s">
        <v>198</v>
      </c>
      <c r="C141" s="60" t="s">
        <v>152</v>
      </c>
      <c r="D141" s="60" t="s">
        <v>152</v>
      </c>
      <c r="E141" s="60" t="s">
        <v>152</v>
      </c>
      <c r="F141" s="60" t="s">
        <v>152</v>
      </c>
      <c r="G141" s="60" t="s">
        <v>152</v>
      </c>
      <c r="H141" s="19">
        <v>0</v>
      </c>
      <c r="I141" s="19">
        <v>0</v>
      </c>
      <c r="J141" s="19"/>
      <c r="K141" s="19"/>
      <c r="L141" s="26" t="s">
        <v>152</v>
      </c>
      <c r="M141" s="26" t="s">
        <v>152</v>
      </c>
      <c r="N141" s="19">
        <v>0</v>
      </c>
      <c r="O141" s="17" t="s">
        <v>152</v>
      </c>
    </row>
    <row r="142" spans="1:15" s="46" customFormat="1" ht="13.5" hidden="1">
      <c r="A142" s="38" t="s">
        <v>221</v>
      </c>
      <c r="B142" s="22" t="s">
        <v>222</v>
      </c>
      <c r="C142" s="60" t="s">
        <v>152</v>
      </c>
      <c r="D142" s="60" t="s">
        <v>152</v>
      </c>
      <c r="E142" s="60" t="s">
        <v>152</v>
      </c>
      <c r="F142" s="60" t="s">
        <v>152</v>
      </c>
      <c r="G142" s="60" t="s">
        <v>152</v>
      </c>
      <c r="H142" s="19">
        <v>0</v>
      </c>
      <c r="I142" s="19">
        <v>0</v>
      </c>
      <c r="J142" s="19"/>
      <c r="K142" s="19"/>
      <c r="L142" s="26" t="s">
        <v>152</v>
      </c>
      <c r="M142" s="26" t="s">
        <v>152</v>
      </c>
      <c r="N142" s="19">
        <v>0</v>
      </c>
      <c r="O142" s="17" t="s">
        <v>152</v>
      </c>
    </row>
    <row r="143" spans="1:15" s="46" customFormat="1" ht="13.5" hidden="1">
      <c r="A143" s="38" t="s">
        <v>223</v>
      </c>
      <c r="B143" s="22" t="s">
        <v>224</v>
      </c>
      <c r="C143" s="60" t="s">
        <v>152</v>
      </c>
      <c r="D143" s="60" t="s">
        <v>152</v>
      </c>
      <c r="E143" s="60" t="s">
        <v>152</v>
      </c>
      <c r="F143" s="60" t="s">
        <v>152</v>
      </c>
      <c r="G143" s="60" t="s">
        <v>152</v>
      </c>
      <c r="H143" s="19">
        <v>0</v>
      </c>
      <c r="I143" s="19">
        <v>0</v>
      </c>
      <c r="J143" s="19"/>
      <c r="K143" s="19"/>
      <c r="L143" s="26" t="s">
        <v>152</v>
      </c>
      <c r="M143" s="26" t="s">
        <v>152</v>
      </c>
      <c r="N143" s="19">
        <v>0</v>
      </c>
      <c r="O143" s="17" t="s">
        <v>152</v>
      </c>
    </row>
    <row r="144" spans="1:15" s="46" customFormat="1" ht="13.5" hidden="1">
      <c r="A144" s="38" t="s">
        <v>225</v>
      </c>
      <c r="B144" s="22" t="s">
        <v>226</v>
      </c>
      <c r="C144" s="60" t="s">
        <v>152</v>
      </c>
      <c r="D144" s="60" t="s">
        <v>152</v>
      </c>
      <c r="E144" s="60" t="s">
        <v>152</v>
      </c>
      <c r="F144" s="60" t="s">
        <v>152</v>
      </c>
      <c r="G144" s="60" t="s">
        <v>152</v>
      </c>
      <c r="H144" s="19">
        <v>0</v>
      </c>
      <c r="I144" s="19">
        <v>0</v>
      </c>
      <c r="J144" s="19"/>
      <c r="K144" s="19"/>
      <c r="L144" s="26" t="s">
        <v>152</v>
      </c>
      <c r="M144" s="26" t="s">
        <v>152</v>
      </c>
      <c r="N144" s="19">
        <v>0</v>
      </c>
      <c r="O144" s="17" t="s">
        <v>152</v>
      </c>
    </row>
    <row r="145" spans="1:15" s="46" customFormat="1" ht="13.5" hidden="1">
      <c r="A145" s="38" t="s">
        <v>227</v>
      </c>
      <c r="B145" s="22" t="s">
        <v>228</v>
      </c>
      <c r="C145" s="60" t="s">
        <v>152</v>
      </c>
      <c r="D145" s="60" t="s">
        <v>152</v>
      </c>
      <c r="E145" s="60" t="s">
        <v>152</v>
      </c>
      <c r="F145" s="60" t="s">
        <v>152</v>
      </c>
      <c r="G145" s="60" t="s">
        <v>152</v>
      </c>
      <c r="H145" s="19">
        <v>0</v>
      </c>
      <c r="I145" s="19">
        <v>0</v>
      </c>
      <c r="J145" s="19"/>
      <c r="K145" s="19"/>
      <c r="L145" s="26" t="s">
        <v>152</v>
      </c>
      <c r="M145" s="26" t="s">
        <v>152</v>
      </c>
      <c r="N145" s="19">
        <v>0</v>
      </c>
      <c r="O145" s="17" t="s">
        <v>152</v>
      </c>
    </row>
    <row r="146" spans="1:15" s="46" customFormat="1" ht="13.5" hidden="1">
      <c r="A146" s="90" t="s">
        <v>218</v>
      </c>
      <c r="B146" s="91" t="s">
        <v>219</v>
      </c>
      <c r="C146" s="92" t="s">
        <v>296</v>
      </c>
      <c r="D146" s="91" t="s">
        <v>157</v>
      </c>
      <c r="E146" s="92" t="s">
        <v>297</v>
      </c>
      <c r="F146" s="92" t="s">
        <v>297</v>
      </c>
      <c r="G146" s="92" t="s">
        <v>298</v>
      </c>
      <c r="H146" s="96"/>
      <c r="I146" s="93"/>
      <c r="J146" s="93"/>
      <c r="K146" s="93"/>
      <c r="L146" s="94"/>
      <c r="M146" s="94"/>
      <c r="N146" s="93"/>
      <c r="O146" s="17"/>
    </row>
    <row r="147" spans="1:15" s="46" customFormat="1" ht="13.5" hidden="1">
      <c r="A147" s="95" t="s">
        <v>223</v>
      </c>
      <c r="B147" s="91" t="s">
        <v>224</v>
      </c>
      <c r="C147" s="92" t="s">
        <v>296</v>
      </c>
      <c r="D147" s="91" t="s">
        <v>157</v>
      </c>
      <c r="E147" s="92" t="s">
        <v>297</v>
      </c>
      <c r="F147" s="92" t="s">
        <v>297</v>
      </c>
      <c r="G147" s="92" t="s">
        <v>299</v>
      </c>
      <c r="H147" s="96"/>
      <c r="I147" s="93"/>
      <c r="J147" s="93"/>
      <c r="K147" s="93"/>
      <c r="L147" s="94"/>
      <c r="M147" s="94"/>
      <c r="N147" s="93"/>
      <c r="O147" s="17"/>
    </row>
    <row r="148" spans="1:15" s="46" customFormat="1" ht="13.5">
      <c r="A148" s="61" t="s">
        <v>229</v>
      </c>
      <c r="B148" s="62" t="s">
        <v>230</v>
      </c>
      <c r="C148" s="63" t="s">
        <v>152</v>
      </c>
      <c r="D148" s="63" t="s">
        <v>152</v>
      </c>
      <c r="E148" s="63" t="s">
        <v>152</v>
      </c>
      <c r="F148" s="63" t="s">
        <v>152</v>
      </c>
      <c r="G148" s="63" t="s">
        <v>152</v>
      </c>
      <c r="H148" s="64">
        <f>I148+K148+N148</f>
        <v>0</v>
      </c>
      <c r="I148" s="64">
        <v>0</v>
      </c>
      <c r="J148" s="64"/>
      <c r="K148" s="64"/>
      <c r="L148" s="65" t="s">
        <v>152</v>
      </c>
      <c r="M148" s="65" t="s">
        <v>152</v>
      </c>
      <c r="N148" s="64"/>
      <c r="O148" s="17" t="s">
        <v>152</v>
      </c>
    </row>
    <row r="149" spans="1:15" s="46" customFormat="1" ht="13.5">
      <c r="A149" s="38" t="s">
        <v>231</v>
      </c>
      <c r="B149" s="22" t="s">
        <v>232</v>
      </c>
      <c r="C149" s="60" t="s">
        <v>152</v>
      </c>
      <c r="D149" s="60" t="s">
        <v>152</v>
      </c>
      <c r="E149" s="60" t="s">
        <v>152</v>
      </c>
      <c r="F149" s="60" t="s">
        <v>152</v>
      </c>
      <c r="G149" s="60" t="s">
        <v>152</v>
      </c>
      <c r="H149" s="19">
        <v>0</v>
      </c>
      <c r="I149" s="19">
        <v>0</v>
      </c>
      <c r="J149" s="19"/>
      <c r="K149" s="19"/>
      <c r="L149" s="26" t="s">
        <v>152</v>
      </c>
      <c r="M149" s="26" t="s">
        <v>152</v>
      </c>
      <c r="N149" s="19">
        <v>0</v>
      </c>
      <c r="O149" s="17" t="s">
        <v>152</v>
      </c>
    </row>
    <row r="150" s="4" customFormat="1" ht="12.75"/>
    <row r="151" s="4" customFormat="1" ht="13.5">
      <c r="A151" s="66" t="s">
        <v>233</v>
      </c>
    </row>
    <row r="152" s="4" customFormat="1" ht="13.5">
      <c r="A152" s="66"/>
    </row>
    <row r="153" s="4" customFormat="1" ht="19.5" customHeight="1">
      <c r="A153" s="66" t="s">
        <v>21</v>
      </c>
    </row>
    <row r="154" s="4" customFormat="1" ht="13.5">
      <c r="A154" s="66" t="s">
        <v>234</v>
      </c>
    </row>
    <row r="155" s="4" customFormat="1" ht="13.5">
      <c r="A155" s="66"/>
    </row>
    <row r="156" s="4" customFormat="1" ht="13.5">
      <c r="A156" s="66"/>
    </row>
    <row r="157" s="4" customFormat="1" ht="15.75">
      <c r="A157" s="67"/>
    </row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</sheetData>
  <sheetProtection/>
  <mergeCells count="69">
    <mergeCell ref="A1:O1"/>
    <mergeCell ref="B2:M2"/>
    <mergeCell ref="N2:O2"/>
    <mergeCell ref="A4:A6"/>
    <mergeCell ref="B4:B6"/>
    <mergeCell ref="C4:C6"/>
    <mergeCell ref="H5:H6"/>
    <mergeCell ref="N6:O6"/>
    <mergeCell ref="E4:E6"/>
    <mergeCell ref="I5:O5"/>
    <mergeCell ref="G4:G6"/>
    <mergeCell ref="E11:E13"/>
    <mergeCell ref="F11:F13"/>
    <mergeCell ref="H4:O4"/>
    <mergeCell ref="J15:J16"/>
    <mergeCell ref="G16:G17"/>
    <mergeCell ref="E16:E17"/>
    <mergeCell ref="F16:F17"/>
    <mergeCell ref="F18:F22"/>
    <mergeCell ref="F4:F6"/>
    <mergeCell ref="A16:A17"/>
    <mergeCell ref="C16:C17"/>
    <mergeCell ref="B15:B22"/>
    <mergeCell ref="B10:B14"/>
    <mergeCell ref="D4:D6"/>
    <mergeCell ref="C11:C13"/>
    <mergeCell ref="A18:A22"/>
    <mergeCell ref="C18:C22"/>
    <mergeCell ref="G63:G64"/>
    <mergeCell ref="E63:E64"/>
    <mergeCell ref="F56:F61"/>
    <mergeCell ref="C41:C43"/>
    <mergeCell ref="F42:F43"/>
    <mergeCell ref="A29:A34"/>
    <mergeCell ref="A35:A36"/>
    <mergeCell ref="C67:C68"/>
    <mergeCell ref="E67:E68"/>
    <mergeCell ref="C56:C61"/>
    <mergeCell ref="C63:C64"/>
    <mergeCell ref="A50:B50"/>
    <mergeCell ref="C35:C36"/>
    <mergeCell ref="A41:A43"/>
    <mergeCell ref="E73:E74"/>
    <mergeCell ref="F73:F74"/>
    <mergeCell ref="G73:G74"/>
    <mergeCell ref="G67:G68"/>
    <mergeCell ref="E71:E72"/>
    <mergeCell ref="F71:F72"/>
    <mergeCell ref="G71:G72"/>
    <mergeCell ref="F67:F68"/>
    <mergeCell ref="A106:B106"/>
    <mergeCell ref="A126:B126"/>
    <mergeCell ref="A130:B130"/>
    <mergeCell ref="F63:F64"/>
    <mergeCell ref="C73:C74"/>
    <mergeCell ref="A69:B69"/>
    <mergeCell ref="A71:A72"/>
    <mergeCell ref="C71:C72"/>
    <mergeCell ref="A83:B83"/>
    <mergeCell ref="A63:A64"/>
    <mergeCell ref="A99:A100"/>
    <mergeCell ref="A104:B104"/>
    <mergeCell ref="A56:A61"/>
    <mergeCell ref="A89:A93"/>
    <mergeCell ref="A87:B87"/>
    <mergeCell ref="A73:A74"/>
    <mergeCell ref="A79:B79"/>
    <mergeCell ref="A67:A68"/>
    <mergeCell ref="A96:A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67">
      <selection activeCell="I76" sqref="I76:I77"/>
    </sheetView>
  </sheetViews>
  <sheetFormatPr defaultColWidth="1.37890625" defaultRowHeight="12.75"/>
  <cols>
    <col min="1" max="1" width="39.875" style="3" customWidth="1"/>
    <col min="2" max="2" width="6.125" style="3" customWidth="1"/>
    <col min="3" max="3" width="10.875" style="3" customWidth="1"/>
    <col min="4" max="4" width="17.125" style="3" customWidth="1"/>
    <col min="5" max="5" width="6.625" style="3" customWidth="1"/>
    <col min="6" max="6" width="6.375" style="3" customWidth="1"/>
    <col min="7" max="7" width="6.125" style="3" customWidth="1"/>
    <col min="8" max="9" width="12.625" style="3" customWidth="1"/>
    <col min="10" max="10" width="11.00390625" style="3" hidden="1" customWidth="1"/>
    <col min="11" max="11" width="13.875" style="3" customWidth="1"/>
    <col min="12" max="12" width="6.125" style="3" hidden="1" customWidth="1"/>
    <col min="13" max="13" width="8.875" style="3" hidden="1" customWidth="1"/>
    <col min="14" max="14" width="14.125" style="3" customWidth="1"/>
    <col min="15" max="15" width="8.00390625" style="3" hidden="1" customWidth="1"/>
    <col min="16" max="16384" width="1.37890625" style="3" customWidth="1"/>
  </cols>
  <sheetData>
    <row r="1" spans="1:15" ht="15.75">
      <c r="A1" s="887" t="s">
        <v>337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</row>
    <row r="2" spans="2:15" ht="15.75">
      <c r="B2" s="887" t="s">
        <v>396</v>
      </c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 t="s">
        <v>130</v>
      </c>
      <c r="O2" s="887"/>
    </row>
    <row r="3" s="4" customFormat="1" ht="12.75"/>
    <row r="4" spans="1:15" s="6" customFormat="1" ht="23.25" customHeight="1">
      <c r="A4" s="883" t="s">
        <v>0</v>
      </c>
      <c r="B4" s="873" t="s">
        <v>131</v>
      </c>
      <c r="C4" s="873" t="s">
        <v>132</v>
      </c>
      <c r="D4" s="880" t="s">
        <v>133</v>
      </c>
      <c r="E4" s="880" t="s">
        <v>134</v>
      </c>
      <c r="F4" s="873" t="s">
        <v>135</v>
      </c>
      <c r="G4" s="883" t="s">
        <v>69</v>
      </c>
      <c r="H4" s="873" t="s">
        <v>136</v>
      </c>
      <c r="I4" s="873"/>
      <c r="J4" s="873"/>
      <c r="K4" s="873"/>
      <c r="L4" s="873"/>
      <c r="M4" s="873"/>
      <c r="N4" s="873"/>
      <c r="O4" s="873"/>
    </row>
    <row r="5" spans="1:15" s="6" customFormat="1" ht="12">
      <c r="A5" s="883"/>
      <c r="B5" s="873"/>
      <c r="C5" s="873"/>
      <c r="D5" s="881"/>
      <c r="E5" s="881"/>
      <c r="F5" s="873"/>
      <c r="G5" s="883"/>
      <c r="H5" s="888" t="s">
        <v>137</v>
      </c>
      <c r="I5" s="883" t="s">
        <v>138</v>
      </c>
      <c r="J5" s="883"/>
      <c r="K5" s="883"/>
      <c r="L5" s="883"/>
      <c r="M5" s="883"/>
      <c r="N5" s="883"/>
      <c r="O5" s="883"/>
    </row>
    <row r="6" spans="1:15" s="6" customFormat="1" ht="88.5" customHeight="1">
      <c r="A6" s="883"/>
      <c r="B6" s="873"/>
      <c r="C6" s="873"/>
      <c r="D6" s="882"/>
      <c r="E6" s="882"/>
      <c r="F6" s="873"/>
      <c r="G6" s="883"/>
      <c r="H6" s="889"/>
      <c r="I6" s="5" t="s">
        <v>139</v>
      </c>
      <c r="J6" s="5" t="s">
        <v>140</v>
      </c>
      <c r="K6" s="5" t="s">
        <v>141</v>
      </c>
      <c r="L6" s="5" t="s">
        <v>142</v>
      </c>
      <c r="M6" s="5" t="s">
        <v>143</v>
      </c>
      <c r="N6" s="873" t="s">
        <v>144</v>
      </c>
      <c r="O6" s="873"/>
    </row>
    <row r="7" spans="1:15" s="6" customFormat="1" ht="12" hidden="1">
      <c r="A7" s="7"/>
      <c r="B7" s="7"/>
      <c r="C7" s="8"/>
      <c r="D7" s="8"/>
      <c r="E7" s="8"/>
      <c r="F7" s="8"/>
      <c r="G7" s="9"/>
      <c r="H7" s="7"/>
      <c r="I7" s="7"/>
      <c r="J7" s="7"/>
      <c r="K7" s="7"/>
      <c r="L7" s="7"/>
      <c r="M7" s="7"/>
      <c r="N7" s="7" t="s">
        <v>137</v>
      </c>
      <c r="O7" s="7" t="s">
        <v>145</v>
      </c>
    </row>
    <row r="8" spans="1:15" s="6" customFormat="1" ht="15" customHeight="1">
      <c r="A8" s="7">
        <v>1</v>
      </c>
      <c r="B8" s="7">
        <v>2</v>
      </c>
      <c r="C8" s="10" t="s">
        <v>146</v>
      </c>
      <c r="D8" s="7">
        <v>4</v>
      </c>
      <c r="E8" s="10" t="s">
        <v>147</v>
      </c>
      <c r="F8" s="7">
        <v>6</v>
      </c>
      <c r="G8" s="10" t="s">
        <v>148</v>
      </c>
      <c r="H8" s="7">
        <v>8</v>
      </c>
      <c r="I8" s="7">
        <v>9</v>
      </c>
      <c r="J8" s="10" t="s">
        <v>149</v>
      </c>
      <c r="K8" s="7">
        <v>10</v>
      </c>
      <c r="L8" s="7">
        <v>7</v>
      </c>
      <c r="M8" s="7">
        <v>8</v>
      </c>
      <c r="N8" s="7">
        <v>11</v>
      </c>
      <c r="O8" s="7">
        <v>10</v>
      </c>
    </row>
    <row r="9" spans="1:15" s="4" customFormat="1" ht="16.5" customHeight="1">
      <c r="A9" s="236" t="s">
        <v>150</v>
      </c>
      <c r="B9" s="74" t="s">
        <v>151</v>
      </c>
      <c r="C9" s="74" t="s">
        <v>152</v>
      </c>
      <c r="D9" s="237" t="s">
        <v>152</v>
      </c>
      <c r="E9" s="237" t="s">
        <v>152</v>
      </c>
      <c r="F9" s="237" t="s">
        <v>152</v>
      </c>
      <c r="G9" s="237" t="s">
        <v>152</v>
      </c>
      <c r="H9" s="75">
        <f>H10+H15+H23</f>
        <v>34229622</v>
      </c>
      <c r="I9" s="75">
        <f>I15</f>
        <v>20484100</v>
      </c>
      <c r="J9" s="75"/>
      <c r="K9" s="75">
        <f>K23</f>
        <v>13435522</v>
      </c>
      <c r="L9" s="238" t="s">
        <v>152</v>
      </c>
      <c r="M9" s="238" t="s">
        <v>152</v>
      </c>
      <c r="N9" s="75">
        <f>N10</f>
        <v>310000</v>
      </c>
      <c r="O9" s="13" t="s">
        <v>152</v>
      </c>
    </row>
    <row r="10" spans="1:15" s="4" customFormat="1" ht="15.75" customHeight="1">
      <c r="A10" s="16" t="s">
        <v>153</v>
      </c>
      <c r="B10" s="857" t="s">
        <v>154</v>
      </c>
      <c r="C10" s="18" t="s">
        <v>152</v>
      </c>
      <c r="D10" s="18" t="s">
        <v>152</v>
      </c>
      <c r="E10" s="18" t="s">
        <v>152</v>
      </c>
      <c r="F10" s="18" t="s">
        <v>152</v>
      </c>
      <c r="G10" s="18" t="s">
        <v>152</v>
      </c>
      <c r="H10" s="19">
        <f>N10</f>
        <v>310000</v>
      </c>
      <c r="I10" s="20" t="s">
        <v>152</v>
      </c>
      <c r="J10" s="20"/>
      <c r="K10" s="20" t="s">
        <v>152</v>
      </c>
      <c r="L10" s="20" t="s">
        <v>152</v>
      </c>
      <c r="M10" s="20" t="s">
        <v>152</v>
      </c>
      <c r="N10" s="241">
        <f>N11+N14+N12+N13</f>
        <v>310000</v>
      </c>
      <c r="O10" s="18" t="s">
        <v>152</v>
      </c>
    </row>
    <row r="11" spans="1:15" s="4" customFormat="1" ht="27" customHeight="1" hidden="1">
      <c r="A11" s="21" t="s">
        <v>155</v>
      </c>
      <c r="B11" s="857"/>
      <c r="C11" s="841" t="s">
        <v>156</v>
      </c>
      <c r="D11" s="22" t="s">
        <v>157</v>
      </c>
      <c r="E11" s="884"/>
      <c r="F11" s="841" t="s">
        <v>158</v>
      </c>
      <c r="G11" s="22"/>
      <c r="H11" s="19">
        <f>N11</f>
        <v>0</v>
      </c>
      <c r="I11" s="20" t="s">
        <v>152</v>
      </c>
      <c r="J11" s="20"/>
      <c r="K11" s="20" t="s">
        <v>152</v>
      </c>
      <c r="L11" s="20" t="s">
        <v>152</v>
      </c>
      <c r="M11" s="20" t="s">
        <v>152</v>
      </c>
      <c r="N11" s="241"/>
      <c r="O11" s="18" t="s">
        <v>152</v>
      </c>
    </row>
    <row r="12" spans="1:15" s="4" customFormat="1" ht="15.75" customHeight="1" hidden="1">
      <c r="A12" s="21" t="s">
        <v>159</v>
      </c>
      <c r="B12" s="857"/>
      <c r="C12" s="858"/>
      <c r="D12" s="22" t="s">
        <v>157</v>
      </c>
      <c r="E12" s="885"/>
      <c r="F12" s="858"/>
      <c r="G12" s="22"/>
      <c r="H12" s="19">
        <f>N12</f>
        <v>0</v>
      </c>
      <c r="I12" s="20" t="s">
        <v>152</v>
      </c>
      <c r="J12" s="20"/>
      <c r="K12" s="20" t="s">
        <v>152</v>
      </c>
      <c r="L12" s="20"/>
      <c r="M12" s="20"/>
      <c r="N12" s="241"/>
      <c r="O12" s="18"/>
    </row>
    <row r="13" spans="1:15" s="4" customFormat="1" ht="16.5" customHeight="1">
      <c r="A13" s="21" t="s">
        <v>160</v>
      </c>
      <c r="B13" s="857"/>
      <c r="C13" s="842"/>
      <c r="D13" s="22" t="s">
        <v>157</v>
      </c>
      <c r="E13" s="886"/>
      <c r="F13" s="842"/>
      <c r="G13" s="22"/>
      <c r="H13" s="19">
        <f>N13</f>
        <v>40000</v>
      </c>
      <c r="I13" s="20" t="s">
        <v>152</v>
      </c>
      <c r="J13" s="20"/>
      <c r="K13" s="20" t="s">
        <v>152</v>
      </c>
      <c r="L13" s="20"/>
      <c r="M13" s="20"/>
      <c r="N13" s="241">
        <v>40000</v>
      </c>
      <c r="O13" s="18"/>
    </row>
    <row r="14" spans="1:15" s="4" customFormat="1" ht="16.5" customHeight="1">
      <c r="A14" s="21" t="s">
        <v>161</v>
      </c>
      <c r="B14" s="857"/>
      <c r="C14" s="22" t="s">
        <v>156</v>
      </c>
      <c r="D14" s="22" t="s">
        <v>157</v>
      </c>
      <c r="E14" s="22"/>
      <c r="F14" s="22" t="s">
        <v>162</v>
      </c>
      <c r="G14" s="22"/>
      <c r="H14" s="19">
        <f>N14</f>
        <v>270000</v>
      </c>
      <c r="I14" s="20" t="s">
        <v>152</v>
      </c>
      <c r="J14" s="20"/>
      <c r="K14" s="20" t="s">
        <v>152</v>
      </c>
      <c r="L14" s="20" t="s">
        <v>152</v>
      </c>
      <c r="M14" s="20" t="s">
        <v>152</v>
      </c>
      <c r="N14" s="241">
        <v>270000</v>
      </c>
      <c r="O14" s="18" t="s">
        <v>152</v>
      </c>
    </row>
    <row r="15" spans="1:15" s="4" customFormat="1" ht="16.5" customHeight="1">
      <c r="A15" s="21" t="s">
        <v>163</v>
      </c>
      <c r="B15" s="841" t="s">
        <v>164</v>
      </c>
      <c r="C15" s="17" t="s">
        <v>152</v>
      </c>
      <c r="D15" s="22"/>
      <c r="E15" s="17" t="s">
        <v>152</v>
      </c>
      <c r="F15" s="17" t="s">
        <v>152</v>
      </c>
      <c r="G15" s="17" t="s">
        <v>152</v>
      </c>
      <c r="H15" s="19">
        <f>SUM(H16:H22)</f>
        <v>20484100</v>
      </c>
      <c r="I15" s="19">
        <f>I16+I18+I19+I17+I22</f>
        <v>20484100</v>
      </c>
      <c r="J15" s="874"/>
      <c r="K15" s="26" t="s">
        <v>152</v>
      </c>
      <c r="L15" s="20" t="s">
        <v>152</v>
      </c>
      <c r="M15" s="20" t="s">
        <v>152</v>
      </c>
      <c r="N15" s="26" t="s">
        <v>152</v>
      </c>
      <c r="O15" s="18" t="s">
        <v>152</v>
      </c>
    </row>
    <row r="16" spans="1:16" s="4" customFormat="1" ht="12.75">
      <c r="A16" s="855" t="s">
        <v>349</v>
      </c>
      <c r="B16" s="858"/>
      <c r="C16" s="896" t="s">
        <v>22</v>
      </c>
      <c r="D16" s="22" t="s">
        <v>157</v>
      </c>
      <c r="E16" s="896"/>
      <c r="F16" s="867">
        <v>130</v>
      </c>
      <c r="G16" s="867"/>
      <c r="H16" s="19">
        <f aca="true" t="shared" si="0" ref="H16:H22">I16</f>
        <v>330400</v>
      </c>
      <c r="I16" s="19">
        <v>330400</v>
      </c>
      <c r="J16" s="874"/>
      <c r="K16" s="26" t="s">
        <v>152</v>
      </c>
      <c r="L16" s="20" t="s">
        <v>152</v>
      </c>
      <c r="M16" s="20" t="s">
        <v>152</v>
      </c>
      <c r="N16" s="26" t="s">
        <v>152</v>
      </c>
      <c r="O16" s="18" t="s">
        <v>152</v>
      </c>
      <c r="P16" s="28"/>
    </row>
    <row r="17" spans="1:16" s="4" customFormat="1" ht="12.75">
      <c r="A17" s="856"/>
      <c r="B17" s="858"/>
      <c r="C17" s="897"/>
      <c r="D17" s="29">
        <v>14130030000000000</v>
      </c>
      <c r="E17" s="897"/>
      <c r="F17" s="869"/>
      <c r="G17" s="869"/>
      <c r="H17" s="19">
        <f t="shared" si="0"/>
        <v>16622600</v>
      </c>
      <c r="I17" s="19">
        <v>16622600</v>
      </c>
      <c r="J17" s="19"/>
      <c r="K17" s="26" t="s">
        <v>152</v>
      </c>
      <c r="L17" s="20" t="s">
        <v>152</v>
      </c>
      <c r="M17" s="20" t="s">
        <v>152</v>
      </c>
      <c r="N17" s="26" t="s">
        <v>152</v>
      </c>
      <c r="O17" s="18"/>
      <c r="P17" s="28"/>
    </row>
    <row r="18" spans="1:15" s="4" customFormat="1" ht="15" customHeight="1">
      <c r="A18" s="846" t="s">
        <v>350</v>
      </c>
      <c r="B18" s="858"/>
      <c r="C18" s="841" t="s">
        <v>24</v>
      </c>
      <c r="D18" s="22" t="s">
        <v>157</v>
      </c>
      <c r="E18" s="30"/>
      <c r="F18" s="867">
        <v>130</v>
      </c>
      <c r="G18" s="22"/>
      <c r="H18" s="19">
        <f t="shared" si="0"/>
        <v>1134900</v>
      </c>
      <c r="I18" s="19">
        <v>1134900</v>
      </c>
      <c r="J18" s="19"/>
      <c r="K18" s="20" t="s">
        <v>152</v>
      </c>
      <c r="L18" s="20" t="s">
        <v>152</v>
      </c>
      <c r="M18" s="20" t="s">
        <v>152</v>
      </c>
      <c r="N18" s="20" t="s">
        <v>152</v>
      </c>
      <c r="O18" s="18" t="s">
        <v>152</v>
      </c>
    </row>
    <row r="19" spans="1:15" s="4" customFormat="1" ht="25.5" customHeight="1" hidden="1">
      <c r="A19" s="866"/>
      <c r="B19" s="858"/>
      <c r="C19" s="858"/>
      <c r="D19" s="18"/>
      <c r="E19" s="30"/>
      <c r="F19" s="868"/>
      <c r="G19" s="22"/>
      <c r="H19" s="19">
        <f t="shared" si="0"/>
        <v>0</v>
      </c>
      <c r="I19" s="19"/>
      <c r="J19" s="19"/>
      <c r="K19" s="20" t="s">
        <v>152</v>
      </c>
      <c r="L19" s="20" t="s">
        <v>152</v>
      </c>
      <c r="M19" s="20" t="s">
        <v>152</v>
      </c>
      <c r="N19" s="20" t="s">
        <v>152</v>
      </c>
      <c r="O19" s="18" t="s">
        <v>152</v>
      </c>
    </row>
    <row r="20" spans="1:15" s="4" customFormat="1" ht="25.5" customHeight="1" hidden="1">
      <c r="A20" s="866"/>
      <c r="B20" s="858"/>
      <c r="C20" s="858"/>
      <c r="D20" s="30"/>
      <c r="E20" s="22"/>
      <c r="F20" s="868"/>
      <c r="G20" s="22"/>
      <c r="H20" s="19">
        <f t="shared" si="0"/>
        <v>0</v>
      </c>
      <c r="I20" s="20"/>
      <c r="J20" s="19"/>
      <c r="K20" s="20" t="s">
        <v>152</v>
      </c>
      <c r="L20" s="20" t="s">
        <v>152</v>
      </c>
      <c r="M20" s="20" t="s">
        <v>152</v>
      </c>
      <c r="N20" s="20" t="s">
        <v>152</v>
      </c>
      <c r="O20" s="18" t="s">
        <v>152</v>
      </c>
    </row>
    <row r="21" spans="1:15" s="4" customFormat="1" ht="42.75" customHeight="1" hidden="1">
      <c r="A21" s="866"/>
      <c r="B21" s="858"/>
      <c r="C21" s="858"/>
      <c r="D21" s="30"/>
      <c r="E21" s="22"/>
      <c r="F21" s="868"/>
      <c r="G21" s="22"/>
      <c r="H21" s="19">
        <f t="shared" si="0"/>
        <v>0</v>
      </c>
      <c r="I21" s="20"/>
      <c r="J21" s="19"/>
      <c r="K21" s="20" t="s">
        <v>152</v>
      </c>
      <c r="L21" s="20" t="s">
        <v>152</v>
      </c>
      <c r="M21" s="20" t="s">
        <v>152</v>
      </c>
      <c r="N21" s="20" t="s">
        <v>152</v>
      </c>
      <c r="O21" s="18" t="s">
        <v>152</v>
      </c>
    </row>
    <row r="22" spans="1:15" s="4" customFormat="1" ht="12" customHeight="1">
      <c r="A22" s="847"/>
      <c r="B22" s="842"/>
      <c r="C22" s="842"/>
      <c r="D22" s="29">
        <v>14130030000000000</v>
      </c>
      <c r="E22" s="22"/>
      <c r="F22" s="869"/>
      <c r="G22" s="22"/>
      <c r="H22" s="19">
        <f t="shared" si="0"/>
        <v>2396200</v>
      </c>
      <c r="I22" s="20">
        <v>2396200</v>
      </c>
      <c r="J22" s="19"/>
      <c r="K22" s="20" t="s">
        <v>152</v>
      </c>
      <c r="L22" s="20" t="s">
        <v>152</v>
      </c>
      <c r="M22" s="20" t="s">
        <v>152</v>
      </c>
      <c r="N22" s="20" t="s">
        <v>152</v>
      </c>
      <c r="O22" s="18"/>
    </row>
    <row r="23" spans="1:15" s="4" customFormat="1" ht="12.75">
      <c r="A23" s="79" t="s">
        <v>167</v>
      </c>
      <c r="B23" s="17" t="s">
        <v>168</v>
      </c>
      <c r="C23" s="17" t="s">
        <v>152</v>
      </c>
      <c r="D23" s="17" t="s">
        <v>152</v>
      </c>
      <c r="E23" s="17" t="s">
        <v>152</v>
      </c>
      <c r="F23" s="17" t="s">
        <v>152</v>
      </c>
      <c r="G23" s="17" t="s">
        <v>152</v>
      </c>
      <c r="H23" s="19">
        <f>K23</f>
        <v>13435522</v>
      </c>
      <c r="I23" s="20" t="s">
        <v>152</v>
      </c>
      <c r="J23" s="19"/>
      <c r="K23" s="19">
        <f>K24+K27+K28+K29+K30+K31+K32+K33+K35+K36+K37+K34+K38+K42+K43+K39+K40+K41</f>
        <v>13435522</v>
      </c>
      <c r="L23" s="20" t="s">
        <v>152</v>
      </c>
      <c r="M23" s="20" t="s">
        <v>152</v>
      </c>
      <c r="N23" s="20" t="s">
        <v>152</v>
      </c>
      <c r="O23" s="18" t="s">
        <v>152</v>
      </c>
    </row>
    <row r="24" spans="1:16" s="4" customFormat="1" ht="72.75" customHeight="1">
      <c r="A24" s="32" t="s">
        <v>64</v>
      </c>
      <c r="B24" s="17"/>
      <c r="C24" s="33" t="s">
        <v>25</v>
      </c>
      <c r="D24" s="34" t="s">
        <v>169</v>
      </c>
      <c r="E24" s="17"/>
      <c r="F24" s="17" t="s">
        <v>162</v>
      </c>
      <c r="G24" s="17"/>
      <c r="H24" s="35">
        <f>K24</f>
        <v>839300</v>
      </c>
      <c r="I24" s="26" t="s">
        <v>152</v>
      </c>
      <c r="J24" s="35"/>
      <c r="K24" s="35">
        <v>839300</v>
      </c>
      <c r="L24" s="26" t="s">
        <v>152</v>
      </c>
      <c r="M24" s="26" t="s">
        <v>152</v>
      </c>
      <c r="N24" s="26" t="s">
        <v>152</v>
      </c>
      <c r="O24" s="36" t="s">
        <v>152</v>
      </c>
      <c r="P24" s="37"/>
    </row>
    <row r="25" spans="1:15" s="4" customFormat="1" ht="12.75" hidden="1">
      <c r="A25" s="38" t="s">
        <v>170</v>
      </c>
      <c r="B25" s="17" t="s">
        <v>171</v>
      </c>
      <c r="C25" s="22"/>
      <c r="D25" s="30"/>
      <c r="E25" s="22"/>
      <c r="F25" s="22"/>
      <c r="G25" s="22"/>
      <c r="H25" s="19"/>
      <c r="I25" s="20" t="s">
        <v>152</v>
      </c>
      <c r="J25" s="19"/>
      <c r="K25" s="19"/>
      <c r="L25" s="20" t="s">
        <v>152</v>
      </c>
      <c r="M25" s="20" t="s">
        <v>152</v>
      </c>
      <c r="N25" s="19"/>
      <c r="O25" s="39"/>
    </row>
    <row r="26" spans="1:15" s="4" customFormat="1" ht="12.75" hidden="1">
      <c r="A26" s="38" t="s">
        <v>172</v>
      </c>
      <c r="B26" s="17" t="s">
        <v>162</v>
      </c>
      <c r="C26" s="22"/>
      <c r="D26" s="22"/>
      <c r="E26" s="22"/>
      <c r="F26" s="22" t="s">
        <v>152</v>
      </c>
      <c r="G26" s="22"/>
      <c r="H26" s="19"/>
      <c r="I26" s="20" t="s">
        <v>152</v>
      </c>
      <c r="J26" s="19"/>
      <c r="K26" s="19"/>
      <c r="L26" s="20" t="s">
        <v>152</v>
      </c>
      <c r="M26" s="20" t="s">
        <v>152</v>
      </c>
      <c r="N26" s="19"/>
      <c r="O26" s="18" t="s">
        <v>152</v>
      </c>
    </row>
    <row r="27" spans="1:15" s="4" customFormat="1" ht="38.25">
      <c r="A27" s="40" t="s">
        <v>173</v>
      </c>
      <c r="B27" s="17"/>
      <c r="C27" s="33" t="s">
        <v>26</v>
      </c>
      <c r="D27" s="17" t="s">
        <v>157</v>
      </c>
      <c r="E27" s="22"/>
      <c r="F27" s="17" t="s">
        <v>162</v>
      </c>
      <c r="G27" s="22"/>
      <c r="H27" s="19">
        <f>K27</f>
        <v>0</v>
      </c>
      <c r="I27" s="26" t="s">
        <v>152</v>
      </c>
      <c r="J27" s="19"/>
      <c r="K27" s="19"/>
      <c r="L27" s="20"/>
      <c r="M27" s="20"/>
      <c r="N27" s="26" t="s">
        <v>152</v>
      </c>
      <c r="O27" s="18"/>
    </row>
    <row r="28" spans="1:15" s="4" customFormat="1" ht="25.5">
      <c r="A28" s="40" t="s">
        <v>63</v>
      </c>
      <c r="B28" s="17"/>
      <c r="C28" s="33" t="s">
        <v>59</v>
      </c>
      <c r="D28" s="17" t="s">
        <v>157</v>
      </c>
      <c r="E28" s="22"/>
      <c r="F28" s="17" t="s">
        <v>162</v>
      </c>
      <c r="G28" s="22"/>
      <c r="H28" s="19">
        <f>K28</f>
        <v>244000</v>
      </c>
      <c r="I28" s="26" t="s">
        <v>152</v>
      </c>
      <c r="J28" s="19"/>
      <c r="K28" s="19">
        <f>K87</f>
        <v>244000</v>
      </c>
      <c r="L28" s="20"/>
      <c r="M28" s="20"/>
      <c r="N28" s="26" t="s">
        <v>152</v>
      </c>
      <c r="O28" s="18"/>
    </row>
    <row r="29" spans="1:15" s="4" customFormat="1" ht="27.75" customHeight="1" hidden="1">
      <c r="A29" s="898" t="s">
        <v>79</v>
      </c>
      <c r="B29" s="17"/>
      <c r="C29" s="33" t="s">
        <v>87</v>
      </c>
      <c r="D29" s="17" t="s">
        <v>242</v>
      </c>
      <c r="E29" s="22"/>
      <c r="F29" s="34" t="s">
        <v>162</v>
      </c>
      <c r="G29" s="22"/>
      <c r="H29" s="19">
        <f aca="true" t="shared" si="1" ref="H29:H43">K29</f>
        <v>0</v>
      </c>
      <c r="I29" s="26" t="s">
        <v>152</v>
      </c>
      <c r="J29" s="19"/>
      <c r="K29" s="19">
        <f aca="true" t="shared" si="2" ref="K29:K38">K88</f>
        <v>0</v>
      </c>
      <c r="L29" s="20"/>
      <c r="M29" s="20"/>
      <c r="N29" s="26" t="s">
        <v>152</v>
      </c>
      <c r="O29" s="18"/>
    </row>
    <row r="30" spans="1:15" s="4" customFormat="1" ht="24" customHeight="1" hidden="1">
      <c r="A30" s="898"/>
      <c r="B30" s="17"/>
      <c r="C30" s="33" t="s">
        <v>87</v>
      </c>
      <c r="D30" s="17" t="s">
        <v>243</v>
      </c>
      <c r="E30" s="22"/>
      <c r="F30" s="34" t="s">
        <v>162</v>
      </c>
      <c r="G30" s="22"/>
      <c r="H30" s="19">
        <f t="shared" si="1"/>
        <v>0</v>
      </c>
      <c r="I30" s="26" t="s">
        <v>152</v>
      </c>
      <c r="J30" s="19"/>
      <c r="K30" s="19">
        <f t="shared" si="2"/>
        <v>0</v>
      </c>
      <c r="L30" s="20"/>
      <c r="M30" s="20"/>
      <c r="N30" s="26" t="s">
        <v>152</v>
      </c>
      <c r="O30" s="18"/>
    </row>
    <row r="31" spans="1:15" s="4" customFormat="1" ht="18" customHeight="1" hidden="1">
      <c r="A31" s="898"/>
      <c r="B31" s="17"/>
      <c r="C31" s="33" t="s">
        <v>87</v>
      </c>
      <c r="D31" s="17" t="s">
        <v>244</v>
      </c>
      <c r="E31" s="22"/>
      <c r="F31" s="34" t="s">
        <v>162</v>
      </c>
      <c r="G31" s="22"/>
      <c r="H31" s="19">
        <f t="shared" si="1"/>
        <v>0</v>
      </c>
      <c r="I31" s="26" t="s">
        <v>152</v>
      </c>
      <c r="J31" s="19"/>
      <c r="K31" s="19">
        <f t="shared" si="2"/>
        <v>0</v>
      </c>
      <c r="L31" s="20"/>
      <c r="M31" s="20"/>
      <c r="N31" s="26" t="s">
        <v>152</v>
      </c>
      <c r="O31" s="18"/>
    </row>
    <row r="32" spans="1:15" s="4" customFormat="1" ht="27" customHeight="1" hidden="1">
      <c r="A32" s="898"/>
      <c r="B32" s="17"/>
      <c r="C32" s="33" t="s">
        <v>87</v>
      </c>
      <c r="D32" s="17" t="s">
        <v>245</v>
      </c>
      <c r="E32" s="22"/>
      <c r="F32" s="34" t="s">
        <v>162</v>
      </c>
      <c r="G32" s="22"/>
      <c r="H32" s="19">
        <f t="shared" si="1"/>
        <v>0</v>
      </c>
      <c r="I32" s="26" t="s">
        <v>152</v>
      </c>
      <c r="J32" s="19"/>
      <c r="K32" s="19">
        <f t="shared" si="2"/>
        <v>0</v>
      </c>
      <c r="L32" s="20"/>
      <c r="M32" s="20"/>
      <c r="N32" s="26" t="s">
        <v>152</v>
      </c>
      <c r="O32" s="18"/>
    </row>
    <row r="33" spans="1:15" s="4" customFormat="1" ht="30.75" customHeight="1" hidden="1">
      <c r="A33" s="898"/>
      <c r="B33" s="17"/>
      <c r="C33" s="33" t="s">
        <v>87</v>
      </c>
      <c r="D33" s="17" t="s">
        <v>246</v>
      </c>
      <c r="E33" s="22"/>
      <c r="F33" s="34" t="s">
        <v>162</v>
      </c>
      <c r="G33" s="22"/>
      <c r="H33" s="19">
        <f t="shared" si="1"/>
        <v>0</v>
      </c>
      <c r="I33" s="26" t="s">
        <v>152</v>
      </c>
      <c r="J33" s="19"/>
      <c r="K33" s="19">
        <f t="shared" si="2"/>
        <v>0</v>
      </c>
      <c r="L33" s="20"/>
      <c r="M33" s="20"/>
      <c r="N33" s="26" t="s">
        <v>152</v>
      </c>
      <c r="O33" s="18"/>
    </row>
    <row r="34" spans="1:15" s="4" customFormat="1" ht="30.75" customHeight="1" hidden="1">
      <c r="A34" s="898"/>
      <c r="B34" s="17"/>
      <c r="C34" s="33" t="s">
        <v>87</v>
      </c>
      <c r="D34" s="17" t="s">
        <v>157</v>
      </c>
      <c r="E34" s="22"/>
      <c r="F34" s="34" t="s">
        <v>162</v>
      </c>
      <c r="G34" s="22"/>
      <c r="H34" s="19">
        <f t="shared" si="1"/>
        <v>0</v>
      </c>
      <c r="I34" s="26" t="s">
        <v>152</v>
      </c>
      <c r="J34" s="19"/>
      <c r="K34" s="19">
        <f t="shared" si="2"/>
        <v>0</v>
      </c>
      <c r="L34" s="20"/>
      <c r="M34" s="20"/>
      <c r="N34" s="26" t="s">
        <v>152</v>
      </c>
      <c r="O34" s="18"/>
    </row>
    <row r="35" spans="1:15" s="4" customFormat="1" ht="27" customHeight="1" hidden="1">
      <c r="A35" s="905" t="s">
        <v>247</v>
      </c>
      <c r="B35" s="17"/>
      <c r="C35" s="898" t="s">
        <v>96</v>
      </c>
      <c r="D35" s="17" t="s">
        <v>157</v>
      </c>
      <c r="E35" s="22"/>
      <c r="F35" s="34" t="s">
        <v>162</v>
      </c>
      <c r="G35" s="22"/>
      <c r="H35" s="19">
        <f t="shared" si="1"/>
        <v>0</v>
      </c>
      <c r="I35" s="26" t="s">
        <v>152</v>
      </c>
      <c r="J35" s="19"/>
      <c r="K35" s="19">
        <f t="shared" si="2"/>
        <v>0</v>
      </c>
      <c r="L35" s="20"/>
      <c r="M35" s="20"/>
      <c r="N35" s="26" t="s">
        <v>152</v>
      </c>
      <c r="O35" s="18"/>
    </row>
    <row r="36" spans="1:15" s="4" customFormat="1" ht="27" customHeight="1" hidden="1">
      <c r="A36" s="905"/>
      <c r="B36" s="17"/>
      <c r="C36" s="898"/>
      <c r="D36" s="17" t="s">
        <v>281</v>
      </c>
      <c r="E36" s="22"/>
      <c r="F36" s="34" t="s">
        <v>162</v>
      </c>
      <c r="G36" s="22"/>
      <c r="H36" s="19">
        <f t="shared" si="1"/>
        <v>0</v>
      </c>
      <c r="I36" s="26" t="s">
        <v>152</v>
      </c>
      <c r="J36" s="19"/>
      <c r="K36" s="19">
        <f t="shared" si="2"/>
        <v>0</v>
      </c>
      <c r="L36" s="20"/>
      <c r="M36" s="20"/>
      <c r="N36" s="26" t="s">
        <v>152</v>
      </c>
      <c r="O36" s="18"/>
    </row>
    <row r="37" spans="1:15" s="4" customFormat="1" ht="67.5" customHeight="1" hidden="1">
      <c r="A37" s="21" t="s">
        <v>62</v>
      </c>
      <c r="B37" s="38"/>
      <c r="C37" s="1" t="s">
        <v>60</v>
      </c>
      <c r="D37" s="17" t="s">
        <v>268</v>
      </c>
      <c r="E37" s="22"/>
      <c r="F37" s="34" t="s">
        <v>162</v>
      </c>
      <c r="G37" s="22"/>
      <c r="H37" s="19">
        <f t="shared" si="1"/>
        <v>0</v>
      </c>
      <c r="I37" s="26" t="s">
        <v>152</v>
      </c>
      <c r="J37" s="19"/>
      <c r="K37" s="19">
        <f t="shared" si="2"/>
        <v>0</v>
      </c>
      <c r="L37" s="20"/>
      <c r="M37" s="20"/>
      <c r="N37" s="26" t="s">
        <v>152</v>
      </c>
      <c r="O37" s="18"/>
    </row>
    <row r="38" spans="1:15" s="4" customFormat="1" ht="67.5" customHeight="1" hidden="1">
      <c r="A38" s="21" t="s">
        <v>80</v>
      </c>
      <c r="B38" s="38"/>
      <c r="C38" s="17" t="s">
        <v>27</v>
      </c>
      <c r="D38" s="17" t="s">
        <v>157</v>
      </c>
      <c r="E38" s="22"/>
      <c r="F38" s="34" t="s">
        <v>162</v>
      </c>
      <c r="G38" s="22"/>
      <c r="H38" s="19">
        <f t="shared" si="1"/>
        <v>0</v>
      </c>
      <c r="I38" s="26" t="s">
        <v>152</v>
      </c>
      <c r="J38" s="19"/>
      <c r="K38" s="19">
        <f t="shared" si="2"/>
        <v>0</v>
      </c>
      <c r="L38" s="20"/>
      <c r="M38" s="20"/>
      <c r="N38" s="26" t="s">
        <v>152</v>
      </c>
      <c r="O38" s="18"/>
    </row>
    <row r="39" spans="1:15" s="4" customFormat="1" ht="23.25" customHeight="1">
      <c r="A39" s="21" t="s">
        <v>379</v>
      </c>
      <c r="B39" s="38"/>
      <c r="C39" s="22" t="s">
        <v>380</v>
      </c>
      <c r="D39" s="17" t="s">
        <v>157</v>
      </c>
      <c r="E39" s="22"/>
      <c r="F39" s="292"/>
      <c r="G39" s="22"/>
      <c r="H39" s="19"/>
      <c r="I39" s="26"/>
      <c r="J39" s="19"/>
      <c r="K39" s="19">
        <v>100000</v>
      </c>
      <c r="L39" s="20"/>
      <c r="M39" s="20"/>
      <c r="N39" s="26"/>
      <c r="O39" s="18"/>
    </row>
    <row r="40" spans="1:15" s="4" customFormat="1" ht="20.25" customHeight="1">
      <c r="A40" s="291" t="s">
        <v>377</v>
      </c>
      <c r="B40" s="17"/>
      <c r="C40" s="73" t="s">
        <v>378</v>
      </c>
      <c r="D40" s="17" t="s">
        <v>157</v>
      </c>
      <c r="E40" s="22"/>
      <c r="F40" s="292"/>
      <c r="G40" s="22"/>
      <c r="H40" s="19"/>
      <c r="I40" s="26"/>
      <c r="J40" s="19"/>
      <c r="K40" s="19">
        <v>30000</v>
      </c>
      <c r="L40" s="20"/>
      <c r="M40" s="20"/>
      <c r="N40" s="26"/>
      <c r="O40" s="18"/>
    </row>
    <row r="41" spans="1:15" s="4" customFormat="1" ht="27" customHeight="1">
      <c r="A41" s="906" t="s">
        <v>381</v>
      </c>
      <c r="B41" s="38"/>
      <c r="C41" s="841" t="s">
        <v>382</v>
      </c>
      <c r="D41" s="17" t="s">
        <v>157</v>
      </c>
      <c r="E41" s="22"/>
      <c r="F41" s="292"/>
      <c r="G41" s="22"/>
      <c r="H41" s="19"/>
      <c r="I41" s="26"/>
      <c r="J41" s="19"/>
      <c r="K41" s="19">
        <v>992222</v>
      </c>
      <c r="L41" s="20"/>
      <c r="M41" s="20"/>
      <c r="N41" s="26"/>
      <c r="O41" s="18"/>
    </row>
    <row r="42" spans="1:15" s="4" customFormat="1" ht="21" customHeight="1">
      <c r="A42" s="907"/>
      <c r="B42" s="38"/>
      <c r="C42" s="858"/>
      <c r="D42" s="22" t="s">
        <v>345</v>
      </c>
      <c r="E42" s="22"/>
      <c r="F42" s="841" t="s">
        <v>162</v>
      </c>
      <c r="G42" s="22"/>
      <c r="H42" s="19">
        <f t="shared" si="1"/>
        <v>11000000</v>
      </c>
      <c r="I42" s="26" t="s">
        <v>152</v>
      </c>
      <c r="J42" s="19"/>
      <c r="K42" s="19">
        <f>K128</f>
        <v>11000000</v>
      </c>
      <c r="L42" s="20"/>
      <c r="M42" s="20"/>
      <c r="N42" s="26" t="s">
        <v>152</v>
      </c>
      <c r="O42" s="18"/>
    </row>
    <row r="43" spans="1:15" s="4" customFormat="1" ht="18" customHeight="1">
      <c r="A43" s="908"/>
      <c r="B43" s="38"/>
      <c r="C43" s="842"/>
      <c r="D43" s="22" t="s">
        <v>348</v>
      </c>
      <c r="E43" s="22"/>
      <c r="F43" s="842"/>
      <c r="G43" s="22"/>
      <c r="H43" s="19">
        <f t="shared" si="1"/>
        <v>230000</v>
      </c>
      <c r="I43" s="26" t="s">
        <v>152</v>
      </c>
      <c r="J43" s="19"/>
      <c r="K43" s="19">
        <f>K129</f>
        <v>230000</v>
      </c>
      <c r="L43" s="20"/>
      <c r="M43" s="20"/>
      <c r="N43" s="26" t="s">
        <v>152</v>
      </c>
      <c r="O43" s="18"/>
    </row>
    <row r="44" spans="1:15" s="46" customFormat="1" ht="17.25" customHeight="1">
      <c r="A44" s="41" t="s">
        <v>174</v>
      </c>
      <c r="B44" s="42" t="s">
        <v>175</v>
      </c>
      <c r="C44" s="260" t="s">
        <v>152</v>
      </c>
      <c r="D44" s="260" t="s">
        <v>152</v>
      </c>
      <c r="E44" s="260" t="s">
        <v>152</v>
      </c>
      <c r="F44" s="260" t="s">
        <v>152</v>
      </c>
      <c r="G44" s="260" t="s">
        <v>152</v>
      </c>
      <c r="H44" s="44">
        <f>I44+N44+K44</f>
        <v>34229622</v>
      </c>
      <c r="I44" s="44">
        <f>I50+I69+I80</f>
        <v>20484100</v>
      </c>
      <c r="J44" s="44"/>
      <c r="K44" s="44">
        <f>K80+K84+K86+K95+K102+K88+K105+K127+K123+K125</f>
        <v>13435522</v>
      </c>
      <c r="L44" s="44"/>
      <c r="M44" s="44"/>
      <c r="N44" s="44">
        <f>N107+N131</f>
        <v>310000</v>
      </c>
      <c r="O44" s="45"/>
    </row>
    <row r="45" spans="1:15" s="46" customFormat="1" ht="18" customHeight="1">
      <c r="A45" s="21" t="s">
        <v>176</v>
      </c>
      <c r="B45" s="22" t="s">
        <v>177</v>
      </c>
      <c r="C45" s="47" t="s">
        <v>152</v>
      </c>
      <c r="D45" s="47" t="s">
        <v>152</v>
      </c>
      <c r="E45" s="47" t="s">
        <v>152</v>
      </c>
      <c r="F45" s="47" t="s">
        <v>152</v>
      </c>
      <c r="G45" s="47" t="s">
        <v>152</v>
      </c>
      <c r="H45" s="19">
        <f>I45+N45</f>
        <v>16237053</v>
      </c>
      <c r="I45" s="19">
        <f>I46+I48</f>
        <v>16237053</v>
      </c>
      <c r="J45" s="19"/>
      <c r="K45" s="19"/>
      <c r="L45" s="19"/>
      <c r="M45" s="19"/>
      <c r="N45" s="19"/>
      <c r="O45" s="18" t="s">
        <v>152</v>
      </c>
    </row>
    <row r="46" spans="1:15" s="46" customFormat="1" ht="25.5">
      <c r="A46" s="40" t="s">
        <v>178</v>
      </c>
      <c r="B46" s="22" t="s">
        <v>179</v>
      </c>
      <c r="C46" s="47" t="s">
        <v>152</v>
      </c>
      <c r="D46" s="47" t="s">
        <v>152</v>
      </c>
      <c r="E46" s="47" t="s">
        <v>152</v>
      </c>
      <c r="F46" s="47" t="s">
        <v>152</v>
      </c>
      <c r="G46" s="47" t="s">
        <v>152</v>
      </c>
      <c r="H46" s="19">
        <f>I46+N46</f>
        <v>16221500</v>
      </c>
      <c r="I46" s="19">
        <f>I51+I52+I54+I55</f>
        <v>16221500</v>
      </c>
      <c r="J46" s="19"/>
      <c r="K46" s="19"/>
      <c r="L46" s="19"/>
      <c r="M46" s="19"/>
      <c r="N46" s="19"/>
      <c r="O46" s="18" t="s">
        <v>152</v>
      </c>
    </row>
    <row r="47" spans="1:15" s="46" customFormat="1" ht="9.75" customHeight="1" hidden="1">
      <c r="A47" s="21" t="s">
        <v>180</v>
      </c>
      <c r="B47" s="22" t="s">
        <v>181</v>
      </c>
      <c r="C47" s="47" t="s">
        <v>152</v>
      </c>
      <c r="D47" s="47" t="s">
        <v>152</v>
      </c>
      <c r="E47" s="47" t="s">
        <v>152</v>
      </c>
      <c r="F47" s="47" t="s">
        <v>152</v>
      </c>
      <c r="G47" s="47" t="s">
        <v>152</v>
      </c>
      <c r="H47" s="19"/>
      <c r="I47" s="19"/>
      <c r="J47" s="19"/>
      <c r="K47" s="19"/>
      <c r="L47" s="19"/>
      <c r="M47" s="19"/>
      <c r="N47" s="19"/>
      <c r="O47" s="18" t="s">
        <v>152</v>
      </c>
    </row>
    <row r="48" spans="1:15" s="46" customFormat="1" ht="25.5">
      <c r="A48" s="21" t="s">
        <v>182</v>
      </c>
      <c r="B48" s="22" t="s">
        <v>183</v>
      </c>
      <c r="C48" s="47" t="s">
        <v>152</v>
      </c>
      <c r="D48" s="47" t="s">
        <v>152</v>
      </c>
      <c r="E48" s="47" t="s">
        <v>152</v>
      </c>
      <c r="F48" s="47" t="s">
        <v>152</v>
      </c>
      <c r="G48" s="47" t="s">
        <v>152</v>
      </c>
      <c r="H48" s="19">
        <f>I48+N48</f>
        <v>15553</v>
      </c>
      <c r="I48" s="19">
        <f>I75+I77</f>
        <v>15553</v>
      </c>
      <c r="J48" s="19"/>
      <c r="K48" s="19"/>
      <c r="L48" s="19"/>
      <c r="M48" s="19"/>
      <c r="N48" s="19"/>
      <c r="O48" s="18" t="s">
        <v>152</v>
      </c>
    </row>
    <row r="49" spans="1:15" s="46" customFormat="1" ht="13.5" customHeight="1" hidden="1">
      <c r="A49" s="21" t="s">
        <v>184</v>
      </c>
      <c r="B49" s="22" t="s">
        <v>185</v>
      </c>
      <c r="C49" s="47" t="s">
        <v>152</v>
      </c>
      <c r="D49" s="47" t="s">
        <v>152</v>
      </c>
      <c r="E49" s="47" t="s">
        <v>152</v>
      </c>
      <c r="F49" s="47" t="s">
        <v>152</v>
      </c>
      <c r="G49" s="47" t="s">
        <v>152</v>
      </c>
      <c r="H49" s="19">
        <v>0</v>
      </c>
      <c r="I49" s="19">
        <v>0</v>
      </c>
      <c r="J49" s="19"/>
      <c r="K49" s="19"/>
      <c r="L49" s="19"/>
      <c r="M49" s="19"/>
      <c r="N49" s="19"/>
      <c r="O49" s="39"/>
    </row>
    <row r="50" spans="1:15" s="46" customFormat="1" ht="29.25" customHeight="1">
      <c r="A50" s="839" t="s">
        <v>186</v>
      </c>
      <c r="B50" s="840"/>
      <c r="C50" s="48" t="s">
        <v>22</v>
      </c>
      <c r="D50" s="12"/>
      <c r="E50" s="48"/>
      <c r="F50" s="12"/>
      <c r="G50" s="12"/>
      <c r="H50" s="49">
        <f>SUM(H51:H68)</f>
        <v>16953000</v>
      </c>
      <c r="I50" s="49">
        <f>SUM(I51:I68)</f>
        <v>16953000</v>
      </c>
      <c r="J50" s="14"/>
      <c r="K50" s="15" t="s">
        <v>187</v>
      </c>
      <c r="L50" s="15"/>
      <c r="M50" s="15"/>
      <c r="N50" s="15" t="s">
        <v>187</v>
      </c>
      <c r="O50" s="50"/>
    </row>
    <row r="51" spans="1:15" s="46" customFormat="1" ht="12.75">
      <c r="A51" s="40" t="s">
        <v>4</v>
      </c>
      <c r="B51" s="22"/>
      <c r="C51" s="51" t="s">
        <v>22</v>
      </c>
      <c r="D51" s="29">
        <v>14130030000000000</v>
      </c>
      <c r="E51" s="17" t="s">
        <v>188</v>
      </c>
      <c r="F51" s="17" t="s">
        <v>179</v>
      </c>
      <c r="G51" s="17" t="s">
        <v>189</v>
      </c>
      <c r="H51" s="19">
        <f>I51</f>
        <v>12458900</v>
      </c>
      <c r="I51" s="97">
        <v>12458900</v>
      </c>
      <c r="J51" s="19"/>
      <c r="K51" s="26" t="s">
        <v>152</v>
      </c>
      <c r="L51" s="26" t="s">
        <v>152</v>
      </c>
      <c r="M51" s="26" t="s">
        <v>152</v>
      </c>
      <c r="N51" s="26" t="s">
        <v>152</v>
      </c>
      <c r="O51" s="17" t="s">
        <v>152</v>
      </c>
    </row>
    <row r="52" spans="1:15" s="46" customFormat="1" ht="15.75" customHeight="1" hidden="1">
      <c r="A52" s="40" t="s">
        <v>5</v>
      </c>
      <c r="B52" s="22"/>
      <c r="C52" s="51" t="s">
        <v>22</v>
      </c>
      <c r="D52" s="22" t="s">
        <v>157</v>
      </c>
      <c r="E52" s="17" t="s">
        <v>188</v>
      </c>
      <c r="F52" s="17" t="s">
        <v>190</v>
      </c>
      <c r="G52" s="17" t="s">
        <v>191</v>
      </c>
      <c r="H52" s="19">
        <f>I52</f>
        <v>0</v>
      </c>
      <c r="I52" s="19"/>
      <c r="J52" s="19"/>
      <c r="K52" s="26" t="s">
        <v>152</v>
      </c>
      <c r="L52" s="26" t="s">
        <v>152</v>
      </c>
      <c r="M52" s="26" t="s">
        <v>152</v>
      </c>
      <c r="N52" s="26" t="s">
        <v>152</v>
      </c>
      <c r="O52" s="17"/>
    </row>
    <row r="53" spans="1:15" s="46" customFormat="1" ht="12.75" hidden="1">
      <c r="A53" s="40" t="s">
        <v>5</v>
      </c>
      <c r="B53" s="22"/>
      <c r="C53" s="22"/>
      <c r="D53" s="30"/>
      <c r="E53" s="22"/>
      <c r="F53" s="22" t="s">
        <v>190</v>
      </c>
      <c r="G53" s="22" t="s">
        <v>191</v>
      </c>
      <c r="H53" s="19">
        <f aca="true" t="shared" si="3" ref="H53:H68">I53</f>
        <v>0</v>
      </c>
      <c r="I53" s="19"/>
      <c r="J53" s="19"/>
      <c r="K53" s="26" t="s">
        <v>152</v>
      </c>
      <c r="L53" s="26" t="s">
        <v>152</v>
      </c>
      <c r="M53" s="26" t="s">
        <v>152</v>
      </c>
      <c r="N53" s="26" t="s">
        <v>152</v>
      </c>
      <c r="O53" s="17" t="s">
        <v>152</v>
      </c>
    </row>
    <row r="54" spans="1:15" s="46" customFormat="1" ht="12.75">
      <c r="A54" s="32" t="s">
        <v>6</v>
      </c>
      <c r="B54" s="22"/>
      <c r="C54" s="51" t="s">
        <v>22</v>
      </c>
      <c r="D54" s="29">
        <v>14130030000000000</v>
      </c>
      <c r="E54" s="17" t="s">
        <v>188</v>
      </c>
      <c r="F54" s="17" t="s">
        <v>192</v>
      </c>
      <c r="G54" s="17" t="s">
        <v>193</v>
      </c>
      <c r="H54" s="19">
        <f t="shared" si="3"/>
        <v>3762600</v>
      </c>
      <c r="I54" s="97">
        <v>3762600</v>
      </c>
      <c r="J54" s="19"/>
      <c r="K54" s="26" t="s">
        <v>152</v>
      </c>
      <c r="L54" s="26" t="s">
        <v>152</v>
      </c>
      <c r="M54" s="26" t="s">
        <v>152</v>
      </c>
      <c r="N54" s="26" t="s">
        <v>152</v>
      </c>
      <c r="O54" s="17" t="s">
        <v>152</v>
      </c>
    </row>
    <row r="55" spans="1:15" s="46" customFormat="1" ht="12.75" hidden="1">
      <c r="A55" s="89"/>
      <c r="B55" s="25"/>
      <c r="C55" s="52"/>
      <c r="D55" s="53">
        <v>14130030000000000</v>
      </c>
      <c r="E55" s="52"/>
      <c r="F55" s="54"/>
      <c r="G55" s="54"/>
      <c r="H55" s="19">
        <f t="shared" si="3"/>
        <v>0</v>
      </c>
      <c r="I55" s="19"/>
      <c r="J55" s="19"/>
      <c r="K55" s="26" t="s">
        <v>152</v>
      </c>
      <c r="L55" s="26" t="s">
        <v>152</v>
      </c>
      <c r="M55" s="26" t="s">
        <v>152</v>
      </c>
      <c r="N55" s="26" t="s">
        <v>152</v>
      </c>
      <c r="O55" s="17"/>
    </row>
    <row r="56" spans="1:15" s="46" customFormat="1" ht="13.5" customHeight="1">
      <c r="A56" s="846" t="s">
        <v>7</v>
      </c>
      <c r="B56" s="22"/>
      <c r="C56" s="870" t="s">
        <v>22</v>
      </c>
      <c r="D56" s="22" t="s">
        <v>157</v>
      </c>
      <c r="E56" s="22" t="s">
        <v>188</v>
      </c>
      <c r="F56" s="841" t="s">
        <v>194</v>
      </c>
      <c r="G56" s="22" t="s">
        <v>195</v>
      </c>
      <c r="H56" s="19">
        <f t="shared" si="3"/>
        <v>30200</v>
      </c>
      <c r="I56" s="97">
        <v>30200</v>
      </c>
      <c r="J56" s="19"/>
      <c r="K56" s="26" t="s">
        <v>152</v>
      </c>
      <c r="L56" s="26" t="s">
        <v>152</v>
      </c>
      <c r="M56" s="26" t="s">
        <v>152</v>
      </c>
      <c r="N56" s="26" t="s">
        <v>152</v>
      </c>
      <c r="O56" s="17" t="s">
        <v>152</v>
      </c>
    </row>
    <row r="57" spans="1:15" s="46" customFormat="1" ht="12.75" customHeight="1" hidden="1">
      <c r="A57" s="866"/>
      <c r="B57" s="22"/>
      <c r="C57" s="871"/>
      <c r="D57" s="30"/>
      <c r="E57" s="22"/>
      <c r="F57" s="858"/>
      <c r="G57" s="22" t="s">
        <v>195</v>
      </c>
      <c r="H57" s="19">
        <f t="shared" si="3"/>
        <v>0</v>
      </c>
      <c r="I57" s="19"/>
      <c r="J57" s="19"/>
      <c r="K57" s="26" t="s">
        <v>152</v>
      </c>
      <c r="L57" s="26" t="s">
        <v>152</v>
      </c>
      <c r="M57" s="26" t="s">
        <v>152</v>
      </c>
      <c r="N57" s="26" t="s">
        <v>152</v>
      </c>
      <c r="O57" s="17" t="s">
        <v>152</v>
      </c>
    </row>
    <row r="58" spans="1:15" s="46" customFormat="1" ht="12.75" customHeight="1" hidden="1">
      <c r="A58" s="866"/>
      <c r="B58" s="22"/>
      <c r="C58" s="871"/>
      <c r="D58" s="30"/>
      <c r="E58" s="22"/>
      <c r="F58" s="858"/>
      <c r="G58" s="22"/>
      <c r="H58" s="19">
        <f t="shared" si="3"/>
        <v>0</v>
      </c>
      <c r="I58" s="19"/>
      <c r="J58" s="19"/>
      <c r="K58" s="26" t="s">
        <v>152</v>
      </c>
      <c r="L58" s="26" t="s">
        <v>152</v>
      </c>
      <c r="M58" s="26" t="s">
        <v>152</v>
      </c>
      <c r="N58" s="26" t="s">
        <v>152</v>
      </c>
      <c r="O58" s="17" t="s">
        <v>152</v>
      </c>
    </row>
    <row r="59" spans="1:15" s="46" customFormat="1" ht="12.75" customHeight="1" hidden="1">
      <c r="A59" s="866"/>
      <c r="B59" s="22"/>
      <c r="C59" s="871"/>
      <c r="D59" s="30"/>
      <c r="E59" s="22"/>
      <c r="F59" s="858"/>
      <c r="G59" s="22"/>
      <c r="H59" s="19">
        <f t="shared" si="3"/>
        <v>0</v>
      </c>
      <c r="I59" s="19"/>
      <c r="J59" s="19"/>
      <c r="K59" s="26" t="s">
        <v>152</v>
      </c>
      <c r="L59" s="26" t="s">
        <v>152</v>
      </c>
      <c r="M59" s="26" t="s">
        <v>152</v>
      </c>
      <c r="N59" s="26" t="s">
        <v>152</v>
      </c>
      <c r="O59" s="17" t="s">
        <v>152</v>
      </c>
    </row>
    <row r="60" spans="1:15" s="46" customFormat="1" ht="12.75" customHeight="1" hidden="1">
      <c r="A60" s="866"/>
      <c r="B60" s="22"/>
      <c r="C60" s="871"/>
      <c r="D60" s="30"/>
      <c r="E60" s="22"/>
      <c r="F60" s="858"/>
      <c r="G60" s="22"/>
      <c r="H60" s="19">
        <f t="shared" si="3"/>
        <v>0</v>
      </c>
      <c r="I60" s="19"/>
      <c r="J60" s="19"/>
      <c r="K60" s="26" t="s">
        <v>152</v>
      </c>
      <c r="L60" s="26" t="s">
        <v>152</v>
      </c>
      <c r="M60" s="26" t="s">
        <v>152</v>
      </c>
      <c r="N60" s="26" t="s">
        <v>152</v>
      </c>
      <c r="O60" s="17" t="s">
        <v>152</v>
      </c>
    </row>
    <row r="61" spans="1:15" s="46" customFormat="1" ht="12.75" customHeight="1">
      <c r="A61" s="847"/>
      <c r="B61" s="22"/>
      <c r="C61" s="872"/>
      <c r="D61" s="29">
        <v>14130030000000000</v>
      </c>
      <c r="E61" s="22" t="s">
        <v>188</v>
      </c>
      <c r="F61" s="842"/>
      <c r="G61" s="22" t="s">
        <v>195</v>
      </c>
      <c r="H61" s="19">
        <f t="shared" si="3"/>
        <v>19300</v>
      </c>
      <c r="I61" s="97">
        <v>19300</v>
      </c>
      <c r="J61" s="19"/>
      <c r="K61" s="26" t="s">
        <v>152</v>
      </c>
      <c r="L61" s="26"/>
      <c r="M61" s="26"/>
      <c r="N61" s="26" t="s">
        <v>152</v>
      </c>
      <c r="O61" s="17"/>
    </row>
    <row r="62" spans="1:15" s="46" customFormat="1" ht="12.75" customHeight="1">
      <c r="A62" s="31" t="s">
        <v>8</v>
      </c>
      <c r="B62" s="22"/>
      <c r="C62" s="51" t="s">
        <v>22</v>
      </c>
      <c r="D62" s="22" t="s">
        <v>157</v>
      </c>
      <c r="E62" s="23" t="s">
        <v>188</v>
      </c>
      <c r="F62" s="24" t="s">
        <v>209</v>
      </c>
      <c r="G62" s="23" t="s">
        <v>195</v>
      </c>
      <c r="H62" s="19">
        <f t="shared" si="3"/>
        <v>120000</v>
      </c>
      <c r="I62" s="19">
        <v>120000</v>
      </c>
      <c r="J62" s="19"/>
      <c r="K62" s="26" t="s">
        <v>152</v>
      </c>
      <c r="L62" s="26"/>
      <c r="M62" s="26"/>
      <c r="N62" s="26" t="s">
        <v>152</v>
      </c>
      <c r="O62" s="17"/>
    </row>
    <row r="63" spans="1:15" s="46" customFormat="1" ht="12.75">
      <c r="A63" s="855" t="s">
        <v>12</v>
      </c>
      <c r="B63" s="22"/>
      <c r="C63" s="841" t="s">
        <v>22</v>
      </c>
      <c r="D63" s="22" t="s">
        <v>157</v>
      </c>
      <c r="E63" s="841" t="s">
        <v>188</v>
      </c>
      <c r="F63" s="841" t="s">
        <v>196</v>
      </c>
      <c r="G63" s="841" t="s">
        <v>195</v>
      </c>
      <c r="H63" s="19">
        <f t="shared" si="3"/>
        <v>165800</v>
      </c>
      <c r="I63" s="19">
        <v>165800</v>
      </c>
      <c r="J63" s="19"/>
      <c r="K63" s="26" t="s">
        <v>152</v>
      </c>
      <c r="L63" s="26" t="s">
        <v>152</v>
      </c>
      <c r="M63" s="26" t="s">
        <v>152</v>
      </c>
      <c r="N63" s="26" t="s">
        <v>152</v>
      </c>
      <c r="O63" s="17" t="s">
        <v>152</v>
      </c>
    </row>
    <row r="64" spans="1:15" s="46" customFormat="1" ht="12.75">
      <c r="A64" s="856"/>
      <c r="B64" s="22"/>
      <c r="C64" s="842"/>
      <c r="D64" s="29">
        <v>14130030000000000</v>
      </c>
      <c r="E64" s="842"/>
      <c r="F64" s="842"/>
      <c r="G64" s="842"/>
      <c r="H64" s="19">
        <f t="shared" si="3"/>
        <v>20000</v>
      </c>
      <c r="I64" s="97">
        <v>20000</v>
      </c>
      <c r="J64" s="19"/>
      <c r="K64" s="26" t="s">
        <v>152</v>
      </c>
      <c r="L64" s="26" t="s">
        <v>152</v>
      </c>
      <c r="M64" s="26" t="s">
        <v>152</v>
      </c>
      <c r="N64" s="26" t="s">
        <v>152</v>
      </c>
      <c r="O64" s="17"/>
    </row>
    <row r="65" spans="1:15" s="46" customFormat="1" ht="12.75" hidden="1">
      <c r="A65" s="40" t="s">
        <v>13</v>
      </c>
      <c r="B65" s="22"/>
      <c r="C65" s="22"/>
      <c r="D65" s="30"/>
      <c r="E65" s="22"/>
      <c r="F65" s="22" t="s">
        <v>197</v>
      </c>
      <c r="G65" s="22" t="s">
        <v>195</v>
      </c>
      <c r="H65" s="19">
        <f t="shared" si="3"/>
        <v>0</v>
      </c>
      <c r="I65" s="19"/>
      <c r="J65" s="19"/>
      <c r="K65" s="26" t="s">
        <v>152</v>
      </c>
      <c r="L65" s="26" t="s">
        <v>152</v>
      </c>
      <c r="M65" s="26" t="s">
        <v>152</v>
      </c>
      <c r="N65" s="26" t="s">
        <v>152</v>
      </c>
      <c r="O65" s="17" t="s">
        <v>152</v>
      </c>
    </row>
    <row r="66" spans="1:15" s="46" customFormat="1" ht="12.75">
      <c r="A66" s="40" t="s">
        <v>14</v>
      </c>
      <c r="B66" s="22"/>
      <c r="C66" s="22" t="s">
        <v>22</v>
      </c>
      <c r="D66" s="29">
        <v>14130030000000000</v>
      </c>
      <c r="E66" s="22" t="s">
        <v>188</v>
      </c>
      <c r="F66" s="22" t="s">
        <v>198</v>
      </c>
      <c r="G66" s="22" t="s">
        <v>195</v>
      </c>
      <c r="H66" s="19">
        <f t="shared" si="3"/>
        <v>311800</v>
      </c>
      <c r="I66" s="97">
        <v>311800</v>
      </c>
      <c r="J66" s="19"/>
      <c r="K66" s="26" t="s">
        <v>152</v>
      </c>
      <c r="L66" s="26" t="s">
        <v>152</v>
      </c>
      <c r="M66" s="26" t="s">
        <v>152</v>
      </c>
      <c r="N66" s="26" t="s">
        <v>152</v>
      </c>
      <c r="O66" s="17" t="s">
        <v>152</v>
      </c>
    </row>
    <row r="67" spans="1:15" s="46" customFormat="1" ht="12.75">
      <c r="A67" s="846" t="s">
        <v>340</v>
      </c>
      <c r="B67" s="22"/>
      <c r="C67" s="841" t="s">
        <v>22</v>
      </c>
      <c r="D67" s="22" t="s">
        <v>157</v>
      </c>
      <c r="E67" s="841" t="s">
        <v>188</v>
      </c>
      <c r="F67" s="841" t="s">
        <v>199</v>
      </c>
      <c r="G67" s="841" t="s">
        <v>195</v>
      </c>
      <c r="H67" s="19">
        <f t="shared" si="3"/>
        <v>14400</v>
      </c>
      <c r="I67" s="19">
        <v>14400</v>
      </c>
      <c r="J67" s="19"/>
      <c r="K67" s="26" t="s">
        <v>152</v>
      </c>
      <c r="L67" s="26" t="s">
        <v>152</v>
      </c>
      <c r="M67" s="26" t="s">
        <v>152</v>
      </c>
      <c r="N67" s="26" t="s">
        <v>152</v>
      </c>
      <c r="O67" s="17"/>
    </row>
    <row r="68" spans="1:15" s="46" customFormat="1" ht="12.75">
      <c r="A68" s="847"/>
      <c r="B68" s="22"/>
      <c r="C68" s="842"/>
      <c r="D68" s="29">
        <v>14130030000000000</v>
      </c>
      <c r="E68" s="842"/>
      <c r="F68" s="842"/>
      <c r="G68" s="842"/>
      <c r="H68" s="19">
        <f t="shared" si="3"/>
        <v>50000</v>
      </c>
      <c r="I68" s="97">
        <v>50000</v>
      </c>
      <c r="J68" s="19"/>
      <c r="K68" s="26" t="s">
        <v>152</v>
      </c>
      <c r="L68" s="26" t="s">
        <v>152</v>
      </c>
      <c r="M68" s="26" t="s">
        <v>152</v>
      </c>
      <c r="N68" s="26" t="s">
        <v>152</v>
      </c>
      <c r="O68" s="17" t="s">
        <v>152</v>
      </c>
    </row>
    <row r="69" spans="1:15" s="46" customFormat="1" ht="27.75" customHeight="1">
      <c r="A69" s="839" t="s">
        <v>341</v>
      </c>
      <c r="B69" s="840"/>
      <c r="C69" s="48" t="s">
        <v>24</v>
      </c>
      <c r="D69" s="12"/>
      <c r="E69" s="48"/>
      <c r="F69" s="12"/>
      <c r="G69" s="12"/>
      <c r="H69" s="14">
        <f>I69</f>
        <v>3531100</v>
      </c>
      <c r="I69" s="49">
        <f>I70+I71+I72+I73+I74+I75+I77+I79+I76</f>
        <v>3531100</v>
      </c>
      <c r="J69" s="14"/>
      <c r="K69" s="15" t="s">
        <v>187</v>
      </c>
      <c r="L69" s="15"/>
      <c r="M69" s="15"/>
      <c r="N69" s="15" t="s">
        <v>187</v>
      </c>
      <c r="O69" s="50"/>
    </row>
    <row r="70" spans="1:15" s="46" customFormat="1" ht="15" customHeight="1">
      <c r="A70" s="40" t="s">
        <v>9</v>
      </c>
      <c r="B70" s="22"/>
      <c r="C70" s="22" t="s">
        <v>24</v>
      </c>
      <c r="D70" s="22" t="s">
        <v>157</v>
      </c>
      <c r="E70" s="22" t="s">
        <v>188</v>
      </c>
      <c r="F70" s="22" t="s">
        <v>201</v>
      </c>
      <c r="G70" s="22" t="s">
        <v>195</v>
      </c>
      <c r="H70" s="19">
        <f>I70</f>
        <v>786300</v>
      </c>
      <c r="I70" s="19">
        <v>786300</v>
      </c>
      <c r="J70" s="19"/>
      <c r="K70" s="26" t="s">
        <v>152</v>
      </c>
      <c r="L70" s="26" t="s">
        <v>152</v>
      </c>
      <c r="M70" s="26" t="s">
        <v>152</v>
      </c>
      <c r="N70" s="26" t="s">
        <v>152</v>
      </c>
      <c r="O70" s="17" t="s">
        <v>152</v>
      </c>
    </row>
    <row r="71" spans="1:15" s="46" customFormat="1" ht="11.25" customHeight="1">
      <c r="A71" s="846" t="s">
        <v>11</v>
      </c>
      <c r="B71" s="22"/>
      <c r="C71" s="841" t="s">
        <v>24</v>
      </c>
      <c r="D71" s="22" t="s">
        <v>157</v>
      </c>
      <c r="E71" s="841" t="s">
        <v>188</v>
      </c>
      <c r="F71" s="841" t="s">
        <v>202</v>
      </c>
      <c r="G71" s="841" t="s">
        <v>195</v>
      </c>
      <c r="H71" s="19">
        <f aca="true" t="shared" si="4" ref="H71:H79">I71</f>
        <v>157500</v>
      </c>
      <c r="I71" s="19">
        <v>157500</v>
      </c>
      <c r="J71" s="19"/>
      <c r="K71" s="26" t="s">
        <v>152</v>
      </c>
      <c r="L71" s="26" t="s">
        <v>152</v>
      </c>
      <c r="M71" s="26" t="s">
        <v>152</v>
      </c>
      <c r="N71" s="26" t="s">
        <v>152</v>
      </c>
      <c r="O71" s="17" t="s">
        <v>152</v>
      </c>
    </row>
    <row r="72" spans="1:15" s="46" customFormat="1" ht="12.75">
      <c r="A72" s="847"/>
      <c r="B72" s="22"/>
      <c r="C72" s="842"/>
      <c r="D72" s="29">
        <v>14130030000000000</v>
      </c>
      <c r="E72" s="842"/>
      <c r="F72" s="842"/>
      <c r="G72" s="842"/>
      <c r="H72" s="19">
        <f t="shared" si="4"/>
        <v>1900000</v>
      </c>
      <c r="I72" s="19">
        <v>1900000</v>
      </c>
      <c r="J72" s="19"/>
      <c r="K72" s="26" t="s">
        <v>152</v>
      </c>
      <c r="L72" s="26"/>
      <c r="M72" s="26"/>
      <c r="N72" s="26" t="s">
        <v>152</v>
      </c>
      <c r="O72" s="17"/>
    </row>
    <row r="73" spans="1:15" s="46" customFormat="1" ht="12.75">
      <c r="A73" s="846" t="s">
        <v>12</v>
      </c>
      <c r="B73" s="22"/>
      <c r="C73" s="841" t="s">
        <v>24</v>
      </c>
      <c r="D73" s="22" t="s">
        <v>157</v>
      </c>
      <c r="E73" s="841" t="s">
        <v>188</v>
      </c>
      <c r="F73" s="841" t="s">
        <v>196</v>
      </c>
      <c r="G73" s="841" t="s">
        <v>195</v>
      </c>
      <c r="H73" s="19">
        <f t="shared" si="4"/>
        <v>94000</v>
      </c>
      <c r="I73" s="19">
        <v>94000</v>
      </c>
      <c r="J73" s="19"/>
      <c r="K73" s="26" t="s">
        <v>152</v>
      </c>
      <c r="L73" s="26" t="s">
        <v>152</v>
      </c>
      <c r="M73" s="26" t="s">
        <v>152</v>
      </c>
      <c r="N73" s="26" t="s">
        <v>152</v>
      </c>
      <c r="O73" s="17" t="s">
        <v>152</v>
      </c>
    </row>
    <row r="74" spans="1:15" s="46" customFormat="1" ht="12.75">
      <c r="A74" s="847"/>
      <c r="B74" s="22"/>
      <c r="C74" s="842"/>
      <c r="D74" s="29">
        <v>14130030000000000</v>
      </c>
      <c r="E74" s="842"/>
      <c r="F74" s="842"/>
      <c r="G74" s="842"/>
      <c r="H74" s="19">
        <f t="shared" si="4"/>
        <v>496200</v>
      </c>
      <c r="I74" s="19">
        <v>496200</v>
      </c>
      <c r="J74" s="19"/>
      <c r="K74" s="26" t="s">
        <v>152</v>
      </c>
      <c r="L74" s="26"/>
      <c r="M74" s="26"/>
      <c r="N74" s="26" t="s">
        <v>152</v>
      </c>
      <c r="O74" s="17"/>
    </row>
    <row r="75" spans="1:15" s="46" customFormat="1" ht="12.75">
      <c r="A75" s="294" t="s">
        <v>13</v>
      </c>
      <c r="B75" s="276"/>
      <c r="C75" s="276" t="s">
        <v>24</v>
      </c>
      <c r="D75" s="276" t="s">
        <v>157</v>
      </c>
      <c r="E75" s="276" t="s">
        <v>188</v>
      </c>
      <c r="F75" s="276" t="s">
        <v>197</v>
      </c>
      <c r="G75" s="276" t="s">
        <v>203</v>
      </c>
      <c r="H75" s="278">
        <f t="shared" si="4"/>
        <v>13853</v>
      </c>
      <c r="I75" s="278">
        <f>55400-41547</f>
        <v>13853</v>
      </c>
      <c r="J75" s="278"/>
      <c r="K75" s="279" t="s">
        <v>152</v>
      </c>
      <c r="L75" s="279" t="s">
        <v>152</v>
      </c>
      <c r="M75" s="279" t="s">
        <v>152</v>
      </c>
      <c r="N75" s="279" t="s">
        <v>152</v>
      </c>
      <c r="O75" s="17" t="s">
        <v>152</v>
      </c>
    </row>
    <row r="76" spans="1:15" s="46" customFormat="1" ht="12.75">
      <c r="A76" s="284" t="s">
        <v>398</v>
      </c>
      <c r="B76" s="286"/>
      <c r="C76" s="286" t="s">
        <v>24</v>
      </c>
      <c r="D76" s="286" t="s">
        <v>157</v>
      </c>
      <c r="E76" s="286" t="s">
        <v>188</v>
      </c>
      <c r="F76" s="286" t="s">
        <v>397</v>
      </c>
      <c r="G76" s="286" t="s">
        <v>203</v>
      </c>
      <c r="H76" s="93">
        <f t="shared" si="4"/>
        <v>41547</v>
      </c>
      <c r="I76" s="93">
        <v>41547</v>
      </c>
      <c r="J76" s="93"/>
      <c r="K76" s="94"/>
      <c r="L76" s="94"/>
      <c r="M76" s="94"/>
      <c r="N76" s="94"/>
      <c r="O76" s="17"/>
    </row>
    <row r="77" spans="1:15" s="46" customFormat="1" ht="12.75">
      <c r="A77" s="294" t="s">
        <v>13</v>
      </c>
      <c r="B77" s="276"/>
      <c r="C77" s="276" t="s">
        <v>24</v>
      </c>
      <c r="D77" s="276" t="s">
        <v>157</v>
      </c>
      <c r="E77" s="276" t="s">
        <v>188</v>
      </c>
      <c r="F77" s="276" t="s">
        <v>397</v>
      </c>
      <c r="G77" s="276" t="s">
        <v>204</v>
      </c>
      <c r="H77" s="278">
        <f t="shared" si="4"/>
        <v>1700</v>
      </c>
      <c r="I77" s="295">
        <v>1700</v>
      </c>
      <c r="J77" s="278"/>
      <c r="K77" s="279" t="s">
        <v>152</v>
      </c>
      <c r="L77" s="279" t="s">
        <v>152</v>
      </c>
      <c r="M77" s="279" t="s">
        <v>152</v>
      </c>
      <c r="N77" s="279" t="s">
        <v>152</v>
      </c>
      <c r="O77" s="17" t="s">
        <v>152</v>
      </c>
    </row>
    <row r="78" spans="1:15" s="46" customFormat="1" ht="12.75" hidden="1">
      <c r="A78" s="40" t="s">
        <v>14</v>
      </c>
      <c r="B78" s="22"/>
      <c r="C78" s="22" t="s">
        <v>24</v>
      </c>
      <c r="D78" s="22" t="s">
        <v>157</v>
      </c>
      <c r="E78" s="22" t="s">
        <v>205</v>
      </c>
      <c r="F78" s="22" t="s">
        <v>198</v>
      </c>
      <c r="G78" s="22" t="s">
        <v>195</v>
      </c>
      <c r="H78" s="19">
        <f t="shared" si="4"/>
        <v>0</v>
      </c>
      <c r="I78" s="19"/>
      <c r="J78" s="19"/>
      <c r="K78" s="26" t="s">
        <v>152</v>
      </c>
      <c r="L78" s="26" t="s">
        <v>152</v>
      </c>
      <c r="M78" s="26" t="s">
        <v>152</v>
      </c>
      <c r="N78" s="26" t="s">
        <v>152</v>
      </c>
      <c r="O78" s="17" t="s">
        <v>152</v>
      </c>
    </row>
    <row r="79" spans="1:15" s="46" customFormat="1" ht="12.75">
      <c r="A79" s="40" t="s">
        <v>340</v>
      </c>
      <c r="B79" s="22"/>
      <c r="C79" s="22" t="s">
        <v>24</v>
      </c>
      <c r="D79" s="22" t="s">
        <v>157</v>
      </c>
      <c r="E79" s="22" t="s">
        <v>188</v>
      </c>
      <c r="F79" s="22" t="s">
        <v>199</v>
      </c>
      <c r="G79" s="22" t="s">
        <v>195</v>
      </c>
      <c r="H79" s="19">
        <f t="shared" si="4"/>
        <v>40000</v>
      </c>
      <c r="I79" s="19">
        <v>40000</v>
      </c>
      <c r="J79" s="19"/>
      <c r="K79" s="26" t="s">
        <v>152</v>
      </c>
      <c r="L79" s="26" t="s">
        <v>152</v>
      </c>
      <c r="M79" s="26" t="s">
        <v>152</v>
      </c>
      <c r="N79" s="26" t="s">
        <v>152</v>
      </c>
      <c r="O79" s="17" t="s">
        <v>152</v>
      </c>
    </row>
    <row r="80" spans="1:15" s="46" customFormat="1" ht="13.5">
      <c r="A80" s="839" t="s">
        <v>206</v>
      </c>
      <c r="B80" s="840"/>
      <c r="C80" s="48" t="s">
        <v>25</v>
      </c>
      <c r="D80" s="12"/>
      <c r="E80" s="48"/>
      <c r="F80" s="12"/>
      <c r="G80" s="12"/>
      <c r="H80" s="14">
        <f>K80</f>
        <v>839300</v>
      </c>
      <c r="I80" s="15"/>
      <c r="J80" s="14"/>
      <c r="K80" s="14">
        <f>K83</f>
        <v>839300</v>
      </c>
      <c r="L80" s="14"/>
      <c r="M80" s="14"/>
      <c r="N80" s="15" t="s">
        <v>187</v>
      </c>
      <c r="O80" s="50"/>
    </row>
    <row r="81" spans="1:15" s="46" customFormat="1" ht="12.75" hidden="1">
      <c r="A81" s="40" t="s">
        <v>4</v>
      </c>
      <c r="B81" s="22"/>
      <c r="C81" s="22"/>
      <c r="D81" s="22"/>
      <c r="E81" s="22"/>
      <c r="F81" s="22" t="s">
        <v>179</v>
      </c>
      <c r="G81" s="22" t="s">
        <v>189</v>
      </c>
      <c r="H81" s="19">
        <f>I81</f>
        <v>0</v>
      </c>
      <c r="I81" s="19"/>
      <c r="J81" s="19"/>
      <c r="K81" s="35" t="s">
        <v>152</v>
      </c>
      <c r="L81" s="26" t="s">
        <v>152</v>
      </c>
      <c r="M81" s="26" t="s">
        <v>152</v>
      </c>
      <c r="N81" s="26" t="s">
        <v>152</v>
      </c>
      <c r="O81" s="17" t="s">
        <v>152</v>
      </c>
    </row>
    <row r="82" spans="1:15" s="46" customFormat="1" ht="12.75" hidden="1">
      <c r="A82" s="40" t="s">
        <v>5</v>
      </c>
      <c r="B82" s="22"/>
      <c r="C82" s="22"/>
      <c r="D82" s="22"/>
      <c r="E82" s="22"/>
      <c r="F82" s="22"/>
      <c r="G82" s="22"/>
      <c r="H82" s="19">
        <f>I82</f>
        <v>0</v>
      </c>
      <c r="I82" s="19"/>
      <c r="J82" s="19"/>
      <c r="K82" s="35" t="s">
        <v>152</v>
      </c>
      <c r="L82" s="26" t="s">
        <v>152</v>
      </c>
      <c r="M82" s="26" t="s">
        <v>152</v>
      </c>
      <c r="N82" s="26" t="s">
        <v>152</v>
      </c>
      <c r="O82" s="17" t="s">
        <v>152</v>
      </c>
    </row>
    <row r="83" spans="1:15" s="46" customFormat="1" ht="13.5">
      <c r="A83" s="40" t="s">
        <v>12</v>
      </c>
      <c r="B83" s="22"/>
      <c r="C83" s="72" t="s">
        <v>25</v>
      </c>
      <c r="D83" s="22" t="s">
        <v>169</v>
      </c>
      <c r="E83" s="22" t="s">
        <v>207</v>
      </c>
      <c r="F83" s="22" t="s">
        <v>196</v>
      </c>
      <c r="G83" s="22" t="s">
        <v>195</v>
      </c>
      <c r="H83" s="19">
        <f>K83</f>
        <v>839300</v>
      </c>
      <c r="I83" s="26" t="s">
        <v>152</v>
      </c>
      <c r="J83" s="19"/>
      <c r="K83" s="35">
        <v>839300</v>
      </c>
      <c r="L83" s="26" t="s">
        <v>152</v>
      </c>
      <c r="M83" s="26" t="s">
        <v>152</v>
      </c>
      <c r="N83" s="26" t="s">
        <v>152</v>
      </c>
      <c r="O83" s="17" t="s">
        <v>152</v>
      </c>
    </row>
    <row r="84" spans="1:15" s="46" customFormat="1" ht="18.75" customHeight="1" hidden="1">
      <c r="A84" s="844" t="s">
        <v>208</v>
      </c>
      <c r="B84" s="845"/>
      <c r="C84" s="48" t="s">
        <v>26</v>
      </c>
      <c r="D84" s="12"/>
      <c r="E84" s="12"/>
      <c r="F84" s="12"/>
      <c r="G84" s="12"/>
      <c r="H84" s="14">
        <f>K84</f>
        <v>0</v>
      </c>
      <c r="I84" s="55"/>
      <c r="J84" s="14"/>
      <c r="K84" s="257">
        <f>K85</f>
        <v>0</v>
      </c>
      <c r="L84" s="55"/>
      <c r="M84" s="55"/>
      <c r="N84" s="55"/>
      <c r="O84" s="17"/>
    </row>
    <row r="85" spans="1:15" s="46" customFormat="1" ht="15" customHeight="1" hidden="1">
      <c r="A85" s="40" t="s">
        <v>12</v>
      </c>
      <c r="B85" s="71"/>
      <c r="C85" s="72" t="s">
        <v>26</v>
      </c>
      <c r="D85" s="22" t="s">
        <v>157</v>
      </c>
      <c r="E85" s="22" t="s">
        <v>188</v>
      </c>
      <c r="F85" s="22" t="s">
        <v>196</v>
      </c>
      <c r="G85" s="22" t="s">
        <v>195</v>
      </c>
      <c r="H85" s="19">
        <f>K85</f>
        <v>0</v>
      </c>
      <c r="I85" s="26" t="s">
        <v>152</v>
      </c>
      <c r="J85" s="19"/>
      <c r="K85" s="35"/>
      <c r="L85" s="26"/>
      <c r="M85" s="26"/>
      <c r="N85" s="26" t="s">
        <v>152</v>
      </c>
      <c r="O85" s="17"/>
    </row>
    <row r="86" spans="1:15" s="46" customFormat="1" ht="26.25" customHeight="1">
      <c r="A86" s="69" t="s">
        <v>342</v>
      </c>
      <c r="B86" s="248"/>
      <c r="C86" s="48" t="s">
        <v>59</v>
      </c>
      <c r="D86" s="12"/>
      <c r="E86" s="12"/>
      <c r="F86" s="12"/>
      <c r="G86" s="12"/>
      <c r="H86" s="14">
        <f>K86</f>
        <v>244000</v>
      </c>
      <c r="I86" s="55"/>
      <c r="J86" s="14"/>
      <c r="K86" s="257">
        <f>K87</f>
        <v>244000</v>
      </c>
      <c r="L86" s="55"/>
      <c r="M86" s="55"/>
      <c r="N86" s="55"/>
      <c r="O86" s="17"/>
    </row>
    <row r="87" spans="1:15" s="46" customFormat="1" ht="12.75">
      <c r="A87" s="40" t="s">
        <v>12</v>
      </c>
      <c r="B87" s="71"/>
      <c r="C87" s="22" t="s">
        <v>59</v>
      </c>
      <c r="D87" s="22" t="s">
        <v>157</v>
      </c>
      <c r="E87" s="22" t="s">
        <v>240</v>
      </c>
      <c r="F87" s="22" t="s">
        <v>196</v>
      </c>
      <c r="G87" s="22" t="s">
        <v>195</v>
      </c>
      <c r="H87" s="19">
        <f>K87</f>
        <v>244000</v>
      </c>
      <c r="I87" s="26" t="s">
        <v>152</v>
      </c>
      <c r="J87" s="19"/>
      <c r="K87" s="35">
        <f>24000+220000</f>
        <v>244000</v>
      </c>
      <c r="L87" s="26"/>
      <c r="M87" s="26"/>
      <c r="N87" s="26" t="s">
        <v>152</v>
      </c>
      <c r="O87" s="17"/>
    </row>
    <row r="88" spans="1:15" s="46" customFormat="1" ht="33.75" customHeight="1" hidden="1">
      <c r="A88" s="853" t="s">
        <v>293</v>
      </c>
      <c r="B88" s="854"/>
      <c r="C88" s="48" t="s">
        <v>87</v>
      </c>
      <c r="D88" s="74"/>
      <c r="E88" s="74"/>
      <c r="F88" s="74"/>
      <c r="G88" s="74"/>
      <c r="H88" s="19">
        <f aca="true" t="shared" si="5" ref="H88:H126">K88</f>
        <v>0</v>
      </c>
      <c r="I88" s="76"/>
      <c r="J88" s="75"/>
      <c r="K88" s="259">
        <f>K89+K90+K91+K92+K93+K94</f>
        <v>0</v>
      </c>
      <c r="L88" s="76"/>
      <c r="M88" s="76"/>
      <c r="N88" s="76"/>
      <c r="O88" s="17"/>
    </row>
    <row r="89" spans="1:15" s="46" customFormat="1" ht="15" customHeight="1" hidden="1">
      <c r="A89" s="80" t="s">
        <v>251</v>
      </c>
      <c r="B89" s="71"/>
      <c r="C89" s="72" t="s">
        <v>87</v>
      </c>
      <c r="D89" s="17" t="s">
        <v>242</v>
      </c>
      <c r="E89" s="22" t="s">
        <v>250</v>
      </c>
      <c r="F89" s="22" t="s">
        <v>194</v>
      </c>
      <c r="G89" s="22" t="s">
        <v>195</v>
      </c>
      <c r="H89" s="19">
        <f t="shared" si="5"/>
        <v>0</v>
      </c>
      <c r="I89" s="26"/>
      <c r="J89" s="19"/>
      <c r="K89" s="35"/>
      <c r="L89" s="26"/>
      <c r="M89" s="26"/>
      <c r="N89" s="26"/>
      <c r="O89" s="17"/>
    </row>
    <row r="90" spans="1:15" s="46" customFormat="1" ht="19.5" customHeight="1" hidden="1">
      <c r="A90" s="850" t="s">
        <v>252</v>
      </c>
      <c r="B90" s="71"/>
      <c r="C90" s="72" t="s">
        <v>87</v>
      </c>
      <c r="D90" s="17" t="s">
        <v>243</v>
      </c>
      <c r="E90" s="22" t="s">
        <v>250</v>
      </c>
      <c r="F90" s="22" t="s">
        <v>196</v>
      </c>
      <c r="G90" s="22" t="s">
        <v>195</v>
      </c>
      <c r="H90" s="19">
        <f t="shared" si="5"/>
        <v>0</v>
      </c>
      <c r="I90" s="26"/>
      <c r="J90" s="19"/>
      <c r="K90" s="35"/>
      <c r="L90" s="26"/>
      <c r="M90" s="26"/>
      <c r="N90" s="26"/>
      <c r="O90" s="17"/>
    </row>
    <row r="91" spans="1:15" s="46" customFormat="1" ht="19.5" customHeight="1" hidden="1">
      <c r="A91" s="852"/>
      <c r="B91" s="71"/>
      <c r="C91" s="72" t="s">
        <v>87</v>
      </c>
      <c r="D91" s="17" t="s">
        <v>244</v>
      </c>
      <c r="E91" s="22" t="s">
        <v>250</v>
      </c>
      <c r="F91" s="22" t="s">
        <v>196</v>
      </c>
      <c r="G91" s="22" t="s">
        <v>195</v>
      </c>
      <c r="H91" s="19">
        <f t="shared" si="5"/>
        <v>0</v>
      </c>
      <c r="I91" s="26"/>
      <c r="J91" s="19"/>
      <c r="K91" s="35"/>
      <c r="L91" s="26"/>
      <c r="M91" s="26"/>
      <c r="N91" s="26"/>
      <c r="O91" s="17"/>
    </row>
    <row r="92" spans="1:15" s="46" customFormat="1" ht="20.25" customHeight="1" hidden="1">
      <c r="A92" s="852"/>
      <c r="B92" s="71"/>
      <c r="C92" s="72" t="s">
        <v>87</v>
      </c>
      <c r="D92" s="17" t="s">
        <v>245</v>
      </c>
      <c r="E92" s="22" t="s">
        <v>250</v>
      </c>
      <c r="F92" s="22" t="s">
        <v>196</v>
      </c>
      <c r="G92" s="22" t="s">
        <v>195</v>
      </c>
      <c r="H92" s="19">
        <f t="shared" si="5"/>
        <v>0</v>
      </c>
      <c r="I92" s="26"/>
      <c r="J92" s="19"/>
      <c r="K92" s="35"/>
      <c r="L92" s="26"/>
      <c r="M92" s="26"/>
      <c r="N92" s="26"/>
      <c r="O92" s="17"/>
    </row>
    <row r="93" spans="1:15" s="46" customFormat="1" ht="14.25" customHeight="1" hidden="1">
      <c r="A93" s="852"/>
      <c r="B93" s="71"/>
      <c r="C93" s="72" t="s">
        <v>87</v>
      </c>
      <c r="D93" s="17" t="s">
        <v>246</v>
      </c>
      <c r="E93" s="22" t="s">
        <v>250</v>
      </c>
      <c r="F93" s="22" t="s">
        <v>196</v>
      </c>
      <c r="G93" s="22" t="s">
        <v>195</v>
      </c>
      <c r="H93" s="19">
        <f t="shared" si="5"/>
        <v>0</v>
      </c>
      <c r="I93" s="26"/>
      <c r="J93" s="19"/>
      <c r="K93" s="35"/>
      <c r="L93" s="26"/>
      <c r="M93" s="26"/>
      <c r="N93" s="26"/>
      <c r="O93" s="17"/>
    </row>
    <row r="94" spans="1:15" s="46" customFormat="1" ht="14.25" customHeight="1" hidden="1">
      <c r="A94" s="851"/>
      <c r="B94" s="71"/>
      <c r="C94" s="72" t="s">
        <v>87</v>
      </c>
      <c r="D94" s="22" t="s">
        <v>157</v>
      </c>
      <c r="E94" s="22" t="s">
        <v>250</v>
      </c>
      <c r="F94" s="22" t="s">
        <v>196</v>
      </c>
      <c r="G94" s="22" t="s">
        <v>195</v>
      </c>
      <c r="H94" s="19">
        <f t="shared" si="5"/>
        <v>0</v>
      </c>
      <c r="I94" s="26"/>
      <c r="J94" s="19"/>
      <c r="K94" s="35"/>
      <c r="L94" s="26"/>
      <c r="M94" s="26"/>
      <c r="N94" s="26"/>
      <c r="O94" s="17"/>
    </row>
    <row r="95" spans="1:15" s="46" customFormat="1" ht="27" customHeight="1" hidden="1">
      <c r="A95" s="77" t="s">
        <v>269</v>
      </c>
      <c r="B95" s="68"/>
      <c r="C95" s="48" t="s">
        <v>96</v>
      </c>
      <c r="D95" s="78"/>
      <c r="E95" s="74"/>
      <c r="F95" s="74"/>
      <c r="G95" s="74"/>
      <c r="H95" s="19">
        <f t="shared" si="5"/>
        <v>0</v>
      </c>
      <c r="I95" s="76"/>
      <c r="J95" s="75"/>
      <c r="K95" s="259">
        <f>K97+K100+K98+K99+K101+K96</f>
        <v>0</v>
      </c>
      <c r="L95" s="76"/>
      <c r="M95" s="76"/>
      <c r="N95" s="76"/>
      <c r="O95" s="17"/>
    </row>
    <row r="96" spans="1:15" s="46" customFormat="1" ht="14.25" customHeight="1" hidden="1">
      <c r="A96" s="84" t="s">
        <v>11</v>
      </c>
      <c r="B96" s="71"/>
      <c r="C96" s="72" t="s">
        <v>96</v>
      </c>
      <c r="D96" s="22" t="s">
        <v>157</v>
      </c>
      <c r="E96" s="22" t="s">
        <v>253</v>
      </c>
      <c r="F96" s="22" t="s">
        <v>202</v>
      </c>
      <c r="G96" s="22" t="s">
        <v>195</v>
      </c>
      <c r="H96" s="19">
        <f t="shared" si="5"/>
        <v>0</v>
      </c>
      <c r="I96" s="88"/>
      <c r="J96" s="87"/>
      <c r="K96" s="35"/>
      <c r="L96" s="88"/>
      <c r="M96" s="88"/>
      <c r="N96" s="88"/>
      <c r="O96" s="17"/>
    </row>
    <row r="97" spans="1:15" s="46" customFormat="1" ht="15" customHeight="1" hidden="1">
      <c r="A97" s="848" t="s">
        <v>252</v>
      </c>
      <c r="B97" s="71"/>
      <c r="C97" s="72" t="s">
        <v>96</v>
      </c>
      <c r="D97" s="22" t="s">
        <v>157</v>
      </c>
      <c r="E97" s="22" t="s">
        <v>253</v>
      </c>
      <c r="F97" s="22" t="s">
        <v>196</v>
      </c>
      <c r="G97" s="22" t="s">
        <v>195</v>
      </c>
      <c r="H97" s="19">
        <f t="shared" si="5"/>
        <v>0</v>
      </c>
      <c r="I97" s="26"/>
      <c r="J97" s="19"/>
      <c r="K97" s="35"/>
      <c r="L97" s="26"/>
      <c r="M97" s="26"/>
      <c r="N97" s="26"/>
      <c r="O97" s="17"/>
    </row>
    <row r="98" spans="1:15" s="46" customFormat="1" ht="15" customHeight="1" hidden="1">
      <c r="A98" s="849"/>
      <c r="B98" s="71"/>
      <c r="C98" s="72" t="s">
        <v>96</v>
      </c>
      <c r="D98" s="17" t="s">
        <v>281</v>
      </c>
      <c r="E98" s="22" t="s">
        <v>253</v>
      </c>
      <c r="F98" s="22" t="s">
        <v>196</v>
      </c>
      <c r="G98" s="22" t="s">
        <v>195</v>
      </c>
      <c r="H98" s="19">
        <f t="shared" si="5"/>
        <v>0</v>
      </c>
      <c r="I98" s="26"/>
      <c r="J98" s="19"/>
      <c r="K98" s="35"/>
      <c r="L98" s="26"/>
      <c r="M98" s="26"/>
      <c r="N98" s="26"/>
      <c r="O98" s="17"/>
    </row>
    <row r="99" spans="1:15" s="46" customFormat="1" ht="15" customHeight="1" hidden="1">
      <c r="A99" s="84" t="s">
        <v>14</v>
      </c>
      <c r="B99" s="71"/>
      <c r="C99" s="72" t="s">
        <v>96</v>
      </c>
      <c r="D99" s="22" t="s">
        <v>157</v>
      </c>
      <c r="E99" s="22" t="s">
        <v>253</v>
      </c>
      <c r="F99" s="22" t="s">
        <v>198</v>
      </c>
      <c r="G99" s="22" t="s">
        <v>195</v>
      </c>
      <c r="H99" s="19">
        <f t="shared" si="5"/>
        <v>0</v>
      </c>
      <c r="I99" s="26"/>
      <c r="J99" s="19"/>
      <c r="K99" s="35"/>
      <c r="L99" s="26"/>
      <c r="M99" s="26"/>
      <c r="N99" s="26"/>
      <c r="O99" s="17"/>
    </row>
    <row r="100" spans="1:15" s="46" customFormat="1" ht="15" customHeight="1" hidden="1">
      <c r="A100" s="850" t="s">
        <v>15</v>
      </c>
      <c r="B100" s="71"/>
      <c r="C100" s="72" t="s">
        <v>96</v>
      </c>
      <c r="D100" s="22" t="s">
        <v>157</v>
      </c>
      <c r="E100" s="22" t="s">
        <v>253</v>
      </c>
      <c r="F100" s="22" t="s">
        <v>199</v>
      </c>
      <c r="G100" s="22" t="s">
        <v>195</v>
      </c>
      <c r="H100" s="19">
        <f t="shared" si="5"/>
        <v>0</v>
      </c>
      <c r="I100" s="26"/>
      <c r="J100" s="19"/>
      <c r="K100" s="35"/>
      <c r="L100" s="26"/>
      <c r="M100" s="26"/>
      <c r="N100" s="26"/>
      <c r="O100" s="17"/>
    </row>
    <row r="101" spans="1:15" s="46" customFormat="1" ht="15" customHeight="1" hidden="1">
      <c r="A101" s="851"/>
      <c r="B101" s="71"/>
      <c r="C101" s="72" t="s">
        <v>96</v>
      </c>
      <c r="D101" s="17" t="s">
        <v>281</v>
      </c>
      <c r="E101" s="22" t="s">
        <v>253</v>
      </c>
      <c r="F101" s="22" t="s">
        <v>199</v>
      </c>
      <c r="G101" s="22" t="s">
        <v>195</v>
      </c>
      <c r="H101" s="19">
        <f t="shared" si="5"/>
        <v>0</v>
      </c>
      <c r="I101" s="26"/>
      <c r="J101" s="19"/>
      <c r="K101" s="35"/>
      <c r="L101" s="26"/>
      <c r="M101" s="26"/>
      <c r="N101" s="26"/>
      <c r="O101" s="17"/>
    </row>
    <row r="102" spans="1:15" s="46" customFormat="1" ht="15" customHeight="1" hidden="1">
      <c r="A102" s="81" t="s">
        <v>271</v>
      </c>
      <c r="B102" s="68"/>
      <c r="C102" s="48" t="s">
        <v>272</v>
      </c>
      <c r="D102" s="82"/>
      <c r="E102" s="12"/>
      <c r="F102" s="12"/>
      <c r="G102" s="12"/>
      <c r="H102" s="19">
        <f t="shared" si="5"/>
        <v>0</v>
      </c>
      <c r="I102" s="55"/>
      <c r="J102" s="14"/>
      <c r="K102" s="259">
        <f>K103+K104</f>
        <v>0</v>
      </c>
      <c r="L102" s="55"/>
      <c r="M102" s="55"/>
      <c r="N102" s="55"/>
      <c r="O102" s="17"/>
    </row>
    <row r="103" spans="1:15" s="46" customFormat="1" ht="15" customHeight="1" hidden="1">
      <c r="A103" s="40" t="s">
        <v>11</v>
      </c>
      <c r="B103" s="71"/>
      <c r="C103" s="72" t="s">
        <v>272</v>
      </c>
      <c r="D103" s="17" t="s">
        <v>268</v>
      </c>
      <c r="E103" s="22" t="s">
        <v>250</v>
      </c>
      <c r="F103" s="85">
        <v>225</v>
      </c>
      <c r="G103" s="22" t="s">
        <v>195</v>
      </c>
      <c r="H103" s="19">
        <f t="shared" si="5"/>
        <v>0</v>
      </c>
      <c r="I103" s="26"/>
      <c r="J103" s="19"/>
      <c r="K103" s="35"/>
      <c r="L103" s="26"/>
      <c r="M103" s="26"/>
      <c r="N103" s="26"/>
      <c r="O103" s="17"/>
    </row>
    <row r="104" spans="1:15" s="46" customFormat="1" ht="15" customHeight="1" hidden="1">
      <c r="A104" s="86" t="s">
        <v>14</v>
      </c>
      <c r="B104" s="71"/>
      <c r="C104" s="72" t="s">
        <v>272</v>
      </c>
      <c r="D104" s="17" t="s">
        <v>268</v>
      </c>
      <c r="E104" s="22" t="s">
        <v>250</v>
      </c>
      <c r="F104" s="22" t="s">
        <v>198</v>
      </c>
      <c r="G104" s="22" t="s">
        <v>195</v>
      </c>
      <c r="H104" s="19">
        <f t="shared" si="5"/>
        <v>0</v>
      </c>
      <c r="I104" s="26"/>
      <c r="J104" s="19"/>
      <c r="K104" s="35"/>
      <c r="L104" s="26"/>
      <c r="M104" s="26"/>
      <c r="N104" s="26"/>
      <c r="O104" s="17"/>
    </row>
    <row r="105" spans="1:15" s="46" customFormat="1" ht="15" customHeight="1" hidden="1">
      <c r="A105" s="839" t="s">
        <v>301</v>
      </c>
      <c r="B105" s="840"/>
      <c r="C105" s="48" t="s">
        <v>27</v>
      </c>
      <c r="D105" s="82"/>
      <c r="E105" s="12"/>
      <c r="F105" s="12"/>
      <c r="G105" s="12"/>
      <c r="H105" s="19">
        <f t="shared" si="5"/>
        <v>0</v>
      </c>
      <c r="I105" s="55"/>
      <c r="J105" s="14"/>
      <c r="K105" s="257">
        <f>K106</f>
        <v>0</v>
      </c>
      <c r="L105" s="55"/>
      <c r="M105" s="55"/>
      <c r="N105" s="55"/>
      <c r="O105" s="17"/>
    </row>
    <row r="106" spans="1:15" s="46" customFormat="1" ht="15" customHeight="1" hidden="1">
      <c r="A106" s="40" t="s">
        <v>302</v>
      </c>
      <c r="B106" s="22"/>
      <c r="C106" s="22" t="s">
        <v>27</v>
      </c>
      <c r="D106" s="22" t="s">
        <v>157</v>
      </c>
      <c r="E106" s="22" t="s">
        <v>188</v>
      </c>
      <c r="F106" s="22" t="s">
        <v>196</v>
      </c>
      <c r="G106" s="22" t="s">
        <v>195</v>
      </c>
      <c r="H106" s="19">
        <f t="shared" si="5"/>
        <v>0</v>
      </c>
      <c r="I106" s="26"/>
      <c r="J106" s="19"/>
      <c r="K106" s="35"/>
      <c r="L106" s="26"/>
      <c r="M106" s="26"/>
      <c r="N106" s="26"/>
      <c r="O106" s="17"/>
    </row>
    <row r="107" spans="1:15" s="46" customFormat="1" ht="13.5" hidden="1">
      <c r="A107" s="839" t="s">
        <v>249</v>
      </c>
      <c r="B107" s="843"/>
      <c r="C107" s="48" t="s">
        <v>156</v>
      </c>
      <c r="D107" s="12"/>
      <c r="E107" s="48"/>
      <c r="F107" s="12"/>
      <c r="G107" s="12"/>
      <c r="H107" s="19">
        <f t="shared" si="5"/>
        <v>0</v>
      </c>
      <c r="I107" s="49"/>
      <c r="J107" s="14"/>
      <c r="K107" s="14"/>
      <c r="L107" s="14"/>
      <c r="M107" s="14"/>
      <c r="N107" s="14">
        <f>N120+N121+N122+N119+N118</f>
        <v>0</v>
      </c>
      <c r="O107" s="50"/>
    </row>
    <row r="108" spans="1:15" s="46" customFormat="1" ht="12.75" hidden="1">
      <c r="A108" s="40" t="s">
        <v>4</v>
      </c>
      <c r="B108" s="22"/>
      <c r="C108" s="22"/>
      <c r="D108" s="22"/>
      <c r="E108" s="22"/>
      <c r="F108" s="22"/>
      <c r="G108" s="22"/>
      <c r="H108" s="19">
        <f t="shared" si="5"/>
        <v>0</v>
      </c>
      <c r="I108" s="19"/>
      <c r="J108" s="19"/>
      <c r="K108" s="19"/>
      <c r="L108" s="19"/>
      <c r="M108" s="19"/>
      <c r="N108" s="19"/>
      <c r="O108" s="39"/>
    </row>
    <row r="109" spans="1:15" s="46" customFormat="1" ht="12.75" hidden="1">
      <c r="A109" s="40" t="s">
        <v>5</v>
      </c>
      <c r="B109" s="22"/>
      <c r="C109" s="22"/>
      <c r="D109" s="22"/>
      <c r="E109" s="22"/>
      <c r="F109" s="22"/>
      <c r="G109" s="22"/>
      <c r="H109" s="19">
        <f t="shared" si="5"/>
        <v>0</v>
      </c>
      <c r="I109" s="19"/>
      <c r="J109" s="19"/>
      <c r="K109" s="19"/>
      <c r="L109" s="19"/>
      <c r="M109" s="19"/>
      <c r="N109" s="19"/>
      <c r="O109" s="39"/>
    </row>
    <row r="110" spans="1:15" s="46" customFormat="1" ht="12.75" hidden="1">
      <c r="A110" s="40" t="s">
        <v>6</v>
      </c>
      <c r="B110" s="22"/>
      <c r="C110" s="22"/>
      <c r="D110" s="22"/>
      <c r="E110" s="22"/>
      <c r="F110" s="22"/>
      <c r="G110" s="22"/>
      <c r="H110" s="19">
        <f t="shared" si="5"/>
        <v>0</v>
      </c>
      <c r="I110" s="19"/>
      <c r="J110" s="19"/>
      <c r="K110" s="19"/>
      <c r="L110" s="19"/>
      <c r="M110" s="19"/>
      <c r="N110" s="19"/>
      <c r="O110" s="39"/>
    </row>
    <row r="111" spans="1:15" s="46" customFormat="1" ht="12.75" hidden="1">
      <c r="A111" s="40" t="s">
        <v>7</v>
      </c>
      <c r="B111" s="22"/>
      <c r="C111" s="22"/>
      <c r="D111" s="22"/>
      <c r="E111" s="22"/>
      <c r="F111" s="22" t="s">
        <v>209</v>
      </c>
      <c r="G111" s="22" t="s">
        <v>195</v>
      </c>
      <c r="H111" s="19" t="str">
        <f t="shared" si="5"/>
        <v>х</v>
      </c>
      <c r="I111" s="26" t="s">
        <v>152</v>
      </c>
      <c r="J111" s="26" t="s">
        <v>152</v>
      </c>
      <c r="K111" s="35" t="s">
        <v>152</v>
      </c>
      <c r="L111" s="26" t="s">
        <v>152</v>
      </c>
      <c r="M111" s="26" t="s">
        <v>152</v>
      </c>
      <c r="N111" s="19"/>
      <c r="O111" s="17" t="s">
        <v>152</v>
      </c>
    </row>
    <row r="112" spans="1:15" s="46" customFormat="1" ht="12.75" hidden="1">
      <c r="A112" s="40" t="s">
        <v>8</v>
      </c>
      <c r="B112" s="22"/>
      <c r="C112" s="22"/>
      <c r="D112" s="22"/>
      <c r="E112" s="22"/>
      <c r="F112" s="22"/>
      <c r="G112" s="22" t="s">
        <v>195</v>
      </c>
      <c r="H112" s="19" t="str">
        <f t="shared" si="5"/>
        <v>х</v>
      </c>
      <c r="I112" s="26" t="s">
        <v>152</v>
      </c>
      <c r="J112" s="26" t="s">
        <v>152</v>
      </c>
      <c r="K112" s="35" t="s">
        <v>152</v>
      </c>
      <c r="L112" s="26" t="s">
        <v>152</v>
      </c>
      <c r="M112" s="26" t="s">
        <v>152</v>
      </c>
      <c r="N112" s="19"/>
      <c r="O112" s="17" t="s">
        <v>152</v>
      </c>
    </row>
    <row r="113" spans="1:15" s="46" customFormat="1" ht="12.75" hidden="1">
      <c r="A113" s="40" t="s">
        <v>9</v>
      </c>
      <c r="B113" s="22"/>
      <c r="C113" s="22"/>
      <c r="D113" s="22"/>
      <c r="E113" s="22"/>
      <c r="F113" s="22"/>
      <c r="G113" s="22" t="s">
        <v>195</v>
      </c>
      <c r="H113" s="19" t="str">
        <f t="shared" si="5"/>
        <v>х</v>
      </c>
      <c r="I113" s="26" t="s">
        <v>152</v>
      </c>
      <c r="J113" s="26" t="s">
        <v>152</v>
      </c>
      <c r="K113" s="35" t="s">
        <v>152</v>
      </c>
      <c r="L113" s="26" t="s">
        <v>152</v>
      </c>
      <c r="M113" s="26" t="s">
        <v>152</v>
      </c>
      <c r="N113" s="19"/>
      <c r="O113" s="17" t="s">
        <v>152</v>
      </c>
    </row>
    <row r="114" spans="1:15" s="46" customFormat="1" ht="14.25" customHeight="1" hidden="1">
      <c r="A114" s="40" t="s">
        <v>11</v>
      </c>
      <c r="B114" s="22"/>
      <c r="C114" s="22"/>
      <c r="D114" s="22"/>
      <c r="E114" s="22"/>
      <c r="F114" s="22" t="s">
        <v>202</v>
      </c>
      <c r="G114" s="22" t="s">
        <v>195</v>
      </c>
      <c r="H114" s="19" t="str">
        <f t="shared" si="5"/>
        <v>х</v>
      </c>
      <c r="I114" s="26" t="s">
        <v>152</v>
      </c>
      <c r="J114" s="26" t="s">
        <v>152</v>
      </c>
      <c r="K114" s="35" t="s">
        <v>152</v>
      </c>
      <c r="L114" s="26" t="s">
        <v>152</v>
      </c>
      <c r="M114" s="26" t="s">
        <v>152</v>
      </c>
      <c r="N114" s="19"/>
      <c r="O114" s="17" t="s">
        <v>152</v>
      </c>
    </row>
    <row r="115" spans="1:15" s="46" customFormat="1" ht="12.75" hidden="1">
      <c r="A115" s="40" t="s">
        <v>12</v>
      </c>
      <c r="B115" s="22"/>
      <c r="C115" s="22"/>
      <c r="D115" s="22"/>
      <c r="E115" s="22"/>
      <c r="F115" s="22" t="s">
        <v>196</v>
      </c>
      <c r="G115" s="22" t="s">
        <v>195</v>
      </c>
      <c r="H115" s="19" t="str">
        <f t="shared" si="5"/>
        <v>х</v>
      </c>
      <c r="I115" s="26" t="s">
        <v>152</v>
      </c>
      <c r="J115" s="26" t="s">
        <v>152</v>
      </c>
      <c r="K115" s="35" t="s">
        <v>152</v>
      </c>
      <c r="L115" s="26" t="s">
        <v>152</v>
      </c>
      <c r="M115" s="26" t="s">
        <v>152</v>
      </c>
      <c r="N115" s="19"/>
      <c r="O115" s="17" t="s">
        <v>152</v>
      </c>
    </row>
    <row r="116" spans="1:15" s="46" customFormat="1" ht="12.75" hidden="1">
      <c r="A116" s="40" t="s">
        <v>13</v>
      </c>
      <c r="B116" s="22"/>
      <c r="C116" s="22"/>
      <c r="D116" s="22"/>
      <c r="E116" s="22"/>
      <c r="F116" s="22" t="s">
        <v>197</v>
      </c>
      <c r="G116" s="22" t="s">
        <v>195</v>
      </c>
      <c r="H116" s="19" t="str">
        <f t="shared" si="5"/>
        <v>х</v>
      </c>
      <c r="I116" s="26" t="s">
        <v>152</v>
      </c>
      <c r="J116" s="26" t="s">
        <v>152</v>
      </c>
      <c r="K116" s="35" t="s">
        <v>152</v>
      </c>
      <c r="L116" s="26" t="s">
        <v>152</v>
      </c>
      <c r="M116" s="26" t="s">
        <v>152</v>
      </c>
      <c r="N116" s="19"/>
      <c r="O116" s="17" t="s">
        <v>152</v>
      </c>
    </row>
    <row r="117" spans="1:15" s="46" customFormat="1" ht="12.75" hidden="1">
      <c r="A117" s="40" t="s">
        <v>14</v>
      </c>
      <c r="B117" s="22"/>
      <c r="C117" s="22"/>
      <c r="D117" s="22"/>
      <c r="E117" s="22"/>
      <c r="F117" s="22" t="s">
        <v>198</v>
      </c>
      <c r="G117" s="22" t="s">
        <v>195</v>
      </c>
      <c r="H117" s="19" t="str">
        <f t="shared" si="5"/>
        <v>х</v>
      </c>
      <c r="I117" s="26" t="s">
        <v>152</v>
      </c>
      <c r="J117" s="26" t="s">
        <v>152</v>
      </c>
      <c r="K117" s="35" t="s">
        <v>152</v>
      </c>
      <c r="L117" s="26" t="s">
        <v>152</v>
      </c>
      <c r="M117" s="26" t="s">
        <v>152</v>
      </c>
      <c r="N117" s="19"/>
      <c r="O117" s="17" t="s">
        <v>152</v>
      </c>
    </row>
    <row r="118" spans="1:15" s="46" customFormat="1" ht="15" customHeight="1" hidden="1">
      <c r="A118" s="31" t="s">
        <v>8</v>
      </c>
      <c r="B118" s="22"/>
      <c r="C118" s="22" t="s">
        <v>156</v>
      </c>
      <c r="D118" s="22" t="s">
        <v>157</v>
      </c>
      <c r="E118" s="22" t="s">
        <v>250</v>
      </c>
      <c r="F118" s="22" t="s">
        <v>209</v>
      </c>
      <c r="G118" s="22" t="s">
        <v>195</v>
      </c>
      <c r="H118" s="19">
        <f t="shared" si="5"/>
        <v>0</v>
      </c>
      <c r="I118" s="26"/>
      <c r="J118" s="26"/>
      <c r="K118" s="35"/>
      <c r="L118" s="26"/>
      <c r="M118" s="26"/>
      <c r="N118" s="19"/>
      <c r="O118" s="17"/>
    </row>
    <row r="119" spans="1:15" s="46" customFormat="1" ht="17.25" customHeight="1" hidden="1">
      <c r="A119" s="40" t="s">
        <v>11</v>
      </c>
      <c r="B119" s="22"/>
      <c r="C119" s="22" t="s">
        <v>156</v>
      </c>
      <c r="D119" s="22" t="s">
        <v>157</v>
      </c>
      <c r="E119" s="22" t="s">
        <v>188</v>
      </c>
      <c r="F119" s="22" t="s">
        <v>202</v>
      </c>
      <c r="G119" s="22" t="s">
        <v>195</v>
      </c>
      <c r="H119" s="19" t="str">
        <f t="shared" si="5"/>
        <v>х</v>
      </c>
      <c r="I119" s="26" t="s">
        <v>152</v>
      </c>
      <c r="J119" s="26"/>
      <c r="K119" s="35" t="s">
        <v>152</v>
      </c>
      <c r="L119" s="26"/>
      <c r="M119" s="26"/>
      <c r="N119" s="19"/>
      <c r="O119" s="17"/>
    </row>
    <row r="120" spans="1:15" s="46" customFormat="1" ht="17.25" customHeight="1" hidden="1">
      <c r="A120" s="40" t="s">
        <v>12</v>
      </c>
      <c r="B120" s="22"/>
      <c r="C120" s="22" t="s">
        <v>156</v>
      </c>
      <c r="D120" s="22" t="s">
        <v>157</v>
      </c>
      <c r="E120" s="22" t="s">
        <v>188</v>
      </c>
      <c r="F120" s="22" t="s">
        <v>196</v>
      </c>
      <c r="G120" s="22" t="s">
        <v>195</v>
      </c>
      <c r="H120" s="19" t="str">
        <f t="shared" si="5"/>
        <v>х</v>
      </c>
      <c r="I120" s="26" t="s">
        <v>152</v>
      </c>
      <c r="J120" s="26" t="s">
        <v>152</v>
      </c>
      <c r="K120" s="35" t="s">
        <v>152</v>
      </c>
      <c r="L120" s="26" t="s">
        <v>152</v>
      </c>
      <c r="M120" s="26" t="s">
        <v>152</v>
      </c>
      <c r="N120" s="19"/>
      <c r="O120" s="17" t="s">
        <v>152</v>
      </c>
    </row>
    <row r="121" spans="1:15" s="46" customFormat="1" ht="15" customHeight="1" hidden="1">
      <c r="A121" s="40" t="s">
        <v>14</v>
      </c>
      <c r="B121" s="22"/>
      <c r="C121" s="22" t="s">
        <v>156</v>
      </c>
      <c r="D121" s="22" t="s">
        <v>157</v>
      </c>
      <c r="E121" s="22" t="s">
        <v>188</v>
      </c>
      <c r="F121" s="22" t="s">
        <v>198</v>
      </c>
      <c r="G121" s="22" t="s">
        <v>195</v>
      </c>
      <c r="H121" s="19" t="str">
        <f t="shared" si="5"/>
        <v>х</v>
      </c>
      <c r="I121" s="26" t="s">
        <v>152</v>
      </c>
      <c r="J121" s="26"/>
      <c r="K121" s="35" t="s">
        <v>152</v>
      </c>
      <c r="L121" s="26"/>
      <c r="M121" s="26"/>
      <c r="N121" s="19"/>
      <c r="O121" s="17"/>
    </row>
    <row r="122" spans="1:15" s="46" customFormat="1" ht="16.5" customHeight="1" hidden="1">
      <c r="A122" s="40" t="s">
        <v>15</v>
      </c>
      <c r="B122" s="22"/>
      <c r="C122" s="22" t="s">
        <v>156</v>
      </c>
      <c r="D122" s="22" t="s">
        <v>157</v>
      </c>
      <c r="E122" s="22" t="s">
        <v>188</v>
      </c>
      <c r="F122" s="22" t="s">
        <v>199</v>
      </c>
      <c r="G122" s="22" t="s">
        <v>195</v>
      </c>
      <c r="H122" s="19" t="str">
        <f t="shared" si="5"/>
        <v>х</v>
      </c>
      <c r="I122" s="26" t="s">
        <v>152</v>
      </c>
      <c r="J122" s="26"/>
      <c r="K122" s="35" t="s">
        <v>152</v>
      </c>
      <c r="L122" s="26"/>
      <c r="M122" s="26"/>
      <c r="N122" s="19"/>
      <c r="O122" s="17"/>
    </row>
    <row r="123" spans="1:15" s="46" customFormat="1" ht="16.5" customHeight="1">
      <c r="A123" s="69" t="s">
        <v>383</v>
      </c>
      <c r="B123" s="283"/>
      <c r="C123" s="74" t="s">
        <v>380</v>
      </c>
      <c r="D123" s="74"/>
      <c r="E123" s="74"/>
      <c r="F123" s="74"/>
      <c r="G123" s="74"/>
      <c r="H123" s="75">
        <f t="shared" si="5"/>
        <v>100000</v>
      </c>
      <c r="I123" s="76"/>
      <c r="J123" s="76"/>
      <c r="K123" s="259">
        <f>K124</f>
        <v>100000</v>
      </c>
      <c r="L123" s="76"/>
      <c r="M123" s="76"/>
      <c r="N123" s="75"/>
      <c r="O123" s="17"/>
    </row>
    <row r="124" spans="1:15" s="46" customFormat="1" ht="16.5" customHeight="1">
      <c r="A124" s="40" t="s">
        <v>12</v>
      </c>
      <c r="B124" s="272"/>
      <c r="C124" s="293" t="s">
        <v>380</v>
      </c>
      <c r="D124" s="22" t="s">
        <v>157</v>
      </c>
      <c r="E124" s="22" t="s">
        <v>188</v>
      </c>
      <c r="F124" s="22" t="s">
        <v>196</v>
      </c>
      <c r="G124" s="22" t="s">
        <v>195</v>
      </c>
      <c r="H124" s="19">
        <f t="shared" si="5"/>
        <v>100000</v>
      </c>
      <c r="I124" s="26"/>
      <c r="J124" s="26"/>
      <c r="K124" s="35">
        <v>100000</v>
      </c>
      <c r="L124" s="26"/>
      <c r="M124" s="26"/>
      <c r="N124" s="19"/>
      <c r="O124" s="17"/>
    </row>
    <row r="125" spans="1:15" s="46" customFormat="1" ht="16.5" customHeight="1">
      <c r="A125" s="69" t="s">
        <v>385</v>
      </c>
      <c r="B125" s="283"/>
      <c r="C125" s="290" t="s">
        <v>378</v>
      </c>
      <c r="D125" s="74"/>
      <c r="E125" s="74"/>
      <c r="F125" s="74"/>
      <c r="G125" s="74"/>
      <c r="H125" s="75">
        <f>K125</f>
        <v>30000</v>
      </c>
      <c r="I125" s="76"/>
      <c r="J125" s="76"/>
      <c r="K125" s="259">
        <f>K126</f>
        <v>30000</v>
      </c>
      <c r="L125" s="76"/>
      <c r="M125" s="76"/>
      <c r="N125" s="75"/>
      <c r="O125" s="17"/>
    </row>
    <row r="126" spans="1:15" s="46" customFormat="1" ht="16.5" customHeight="1">
      <c r="A126" s="80" t="s">
        <v>386</v>
      </c>
      <c r="B126" s="272"/>
      <c r="C126" s="73" t="s">
        <v>378</v>
      </c>
      <c r="D126" s="22" t="s">
        <v>157</v>
      </c>
      <c r="E126" s="22" t="s">
        <v>188</v>
      </c>
      <c r="F126" s="22" t="s">
        <v>384</v>
      </c>
      <c r="G126" s="22" t="s">
        <v>204</v>
      </c>
      <c r="H126" s="19">
        <f t="shared" si="5"/>
        <v>30000</v>
      </c>
      <c r="I126" s="26"/>
      <c r="J126" s="26"/>
      <c r="K126" s="35">
        <v>30000</v>
      </c>
      <c r="L126" s="26"/>
      <c r="M126" s="26"/>
      <c r="N126" s="19"/>
      <c r="O126" s="17"/>
    </row>
    <row r="127" spans="1:15" s="46" customFormat="1" ht="33" customHeight="1">
      <c r="A127" s="839" t="s">
        <v>343</v>
      </c>
      <c r="B127" s="840"/>
      <c r="C127" s="48" t="s">
        <v>344</v>
      </c>
      <c r="D127" s="12"/>
      <c r="E127" s="12"/>
      <c r="F127" s="12"/>
      <c r="G127" s="12"/>
      <c r="H127" s="14">
        <f>K127</f>
        <v>12222222</v>
      </c>
      <c r="I127" s="55"/>
      <c r="J127" s="14"/>
      <c r="K127" s="257">
        <f>K128+K129+K130</f>
        <v>12222222</v>
      </c>
      <c r="L127" s="55"/>
      <c r="M127" s="55"/>
      <c r="N127" s="55"/>
      <c r="O127" s="17"/>
    </row>
    <row r="128" spans="1:15" s="46" customFormat="1" ht="16.5" customHeight="1">
      <c r="A128" s="40" t="s">
        <v>347</v>
      </c>
      <c r="B128" s="71"/>
      <c r="C128" s="22" t="s">
        <v>344</v>
      </c>
      <c r="D128" s="22" t="s">
        <v>345</v>
      </c>
      <c r="E128" s="22" t="s">
        <v>188</v>
      </c>
      <c r="F128" s="22" t="s">
        <v>202</v>
      </c>
      <c r="G128" s="22" t="s">
        <v>346</v>
      </c>
      <c r="H128" s="19">
        <f>K128</f>
        <v>11000000</v>
      </c>
      <c r="I128" s="26" t="s">
        <v>152</v>
      </c>
      <c r="J128" s="19"/>
      <c r="K128" s="35">
        <v>11000000</v>
      </c>
      <c r="L128" s="26"/>
      <c r="M128" s="26"/>
      <c r="N128" s="26" t="s">
        <v>152</v>
      </c>
      <c r="O128" s="17"/>
    </row>
    <row r="129" spans="1:15" s="46" customFormat="1" ht="16.5" customHeight="1">
      <c r="A129" s="40" t="s">
        <v>347</v>
      </c>
      <c r="B129" s="272"/>
      <c r="C129" s="22" t="s">
        <v>344</v>
      </c>
      <c r="D129" s="22" t="s">
        <v>348</v>
      </c>
      <c r="E129" s="22" t="s">
        <v>188</v>
      </c>
      <c r="F129" s="22" t="s">
        <v>202</v>
      </c>
      <c r="G129" s="22" t="s">
        <v>346</v>
      </c>
      <c r="H129" s="19">
        <f>K129</f>
        <v>230000</v>
      </c>
      <c r="I129" s="26" t="s">
        <v>152</v>
      </c>
      <c r="J129" s="19"/>
      <c r="K129" s="35">
        <v>230000</v>
      </c>
      <c r="L129" s="26"/>
      <c r="M129" s="26"/>
      <c r="N129" s="26" t="s">
        <v>152</v>
      </c>
      <c r="O129" s="17"/>
    </row>
    <row r="130" spans="1:15" s="46" customFormat="1" ht="16.5" customHeight="1">
      <c r="A130" s="80" t="s">
        <v>11</v>
      </c>
      <c r="B130" s="272"/>
      <c r="C130" s="22" t="s">
        <v>344</v>
      </c>
      <c r="D130" s="22" t="s">
        <v>387</v>
      </c>
      <c r="E130" s="22" t="s">
        <v>188</v>
      </c>
      <c r="F130" s="22" t="s">
        <v>202</v>
      </c>
      <c r="G130" s="22" t="s">
        <v>346</v>
      </c>
      <c r="H130" s="19">
        <f>K130</f>
        <v>992222</v>
      </c>
      <c r="I130" s="26"/>
      <c r="J130" s="26"/>
      <c r="K130" s="35">
        <v>992222</v>
      </c>
      <c r="L130" s="26"/>
      <c r="M130" s="26"/>
      <c r="N130" s="19"/>
      <c r="O130" s="17"/>
    </row>
    <row r="131" spans="1:15" s="46" customFormat="1" ht="13.5" customHeight="1">
      <c r="A131" s="839" t="s">
        <v>259</v>
      </c>
      <c r="B131" s="843"/>
      <c r="C131" s="48" t="s">
        <v>156</v>
      </c>
      <c r="D131" s="12"/>
      <c r="E131" s="12"/>
      <c r="F131" s="12"/>
      <c r="G131" s="12"/>
      <c r="H131" s="14">
        <f aca="true" t="shared" si="6" ref="H131:H136">N131</f>
        <v>310000</v>
      </c>
      <c r="I131" s="55"/>
      <c r="J131" s="55"/>
      <c r="K131" s="55"/>
      <c r="L131" s="55"/>
      <c r="M131" s="55"/>
      <c r="N131" s="14">
        <f>N133+N134+N136+N132+N135</f>
        <v>310000</v>
      </c>
      <c r="O131" s="17"/>
    </row>
    <row r="132" spans="1:15" s="46" customFormat="1" ht="13.5" customHeight="1">
      <c r="A132" s="83" t="s">
        <v>8</v>
      </c>
      <c r="B132" s="21"/>
      <c r="C132" s="22" t="s">
        <v>156</v>
      </c>
      <c r="D132" s="22" t="s">
        <v>157</v>
      </c>
      <c r="E132" s="22" t="s">
        <v>188</v>
      </c>
      <c r="F132" s="22" t="s">
        <v>209</v>
      </c>
      <c r="G132" s="22" t="s">
        <v>195</v>
      </c>
      <c r="H132" s="19">
        <f t="shared" si="6"/>
        <v>50000</v>
      </c>
      <c r="I132" s="26"/>
      <c r="J132" s="26"/>
      <c r="K132" s="26"/>
      <c r="L132" s="26"/>
      <c r="M132" s="26"/>
      <c r="N132" s="242">
        <v>50000</v>
      </c>
      <c r="O132" s="17"/>
    </row>
    <row r="133" spans="1:15" s="46" customFormat="1" ht="13.5" customHeight="1">
      <c r="A133" s="40" t="s">
        <v>11</v>
      </c>
      <c r="B133" s="22"/>
      <c r="C133" s="22" t="s">
        <v>156</v>
      </c>
      <c r="D133" s="22" t="s">
        <v>157</v>
      </c>
      <c r="E133" s="22" t="s">
        <v>188</v>
      </c>
      <c r="F133" s="22" t="s">
        <v>202</v>
      </c>
      <c r="G133" s="22" t="s">
        <v>195</v>
      </c>
      <c r="H133" s="19">
        <f t="shared" si="6"/>
        <v>1600</v>
      </c>
      <c r="I133" s="26"/>
      <c r="J133" s="26"/>
      <c r="K133" s="26"/>
      <c r="L133" s="26"/>
      <c r="M133" s="26"/>
      <c r="N133" s="242">
        <v>1600</v>
      </c>
      <c r="O133" s="17"/>
    </row>
    <row r="134" spans="1:15" s="46" customFormat="1" ht="13.5" customHeight="1">
      <c r="A134" s="40" t="s">
        <v>12</v>
      </c>
      <c r="B134" s="22"/>
      <c r="C134" s="22" t="s">
        <v>156</v>
      </c>
      <c r="D134" s="22" t="s">
        <v>157</v>
      </c>
      <c r="E134" s="22" t="s">
        <v>188</v>
      </c>
      <c r="F134" s="22" t="s">
        <v>196</v>
      </c>
      <c r="G134" s="22" t="s">
        <v>195</v>
      </c>
      <c r="H134" s="19">
        <f t="shared" si="6"/>
        <v>40000</v>
      </c>
      <c r="I134" s="26"/>
      <c r="J134" s="26"/>
      <c r="K134" s="26"/>
      <c r="L134" s="26"/>
      <c r="M134" s="26"/>
      <c r="N134" s="241">
        <v>40000</v>
      </c>
      <c r="O134" s="17"/>
    </row>
    <row r="135" spans="1:15" s="46" customFormat="1" ht="13.5" customHeight="1">
      <c r="A135" s="40" t="s">
        <v>14</v>
      </c>
      <c r="B135" s="22"/>
      <c r="C135" s="22" t="s">
        <v>156</v>
      </c>
      <c r="D135" s="22" t="s">
        <v>157</v>
      </c>
      <c r="E135" s="22" t="s">
        <v>188</v>
      </c>
      <c r="F135" s="22" t="s">
        <v>198</v>
      </c>
      <c r="G135" s="22" t="s">
        <v>195</v>
      </c>
      <c r="H135" s="19">
        <f t="shared" si="6"/>
        <v>150000</v>
      </c>
      <c r="I135" s="26"/>
      <c r="J135" s="26"/>
      <c r="K135" s="26"/>
      <c r="L135" s="26"/>
      <c r="M135" s="26"/>
      <c r="N135" s="242">
        <v>150000</v>
      </c>
      <c r="O135" s="17"/>
    </row>
    <row r="136" spans="1:15" s="46" customFormat="1" ht="13.5" customHeight="1">
      <c r="A136" s="40" t="s">
        <v>340</v>
      </c>
      <c r="B136" s="22"/>
      <c r="C136" s="22" t="s">
        <v>156</v>
      </c>
      <c r="D136" s="22" t="s">
        <v>157</v>
      </c>
      <c r="E136" s="22" t="s">
        <v>188</v>
      </c>
      <c r="F136" s="22" t="s">
        <v>199</v>
      </c>
      <c r="G136" s="22" t="s">
        <v>195</v>
      </c>
      <c r="H136" s="19">
        <f t="shared" si="6"/>
        <v>68400</v>
      </c>
      <c r="I136" s="26"/>
      <c r="J136" s="26"/>
      <c r="K136" s="26"/>
      <c r="L136" s="26"/>
      <c r="M136" s="26"/>
      <c r="N136" s="241">
        <v>68400</v>
      </c>
      <c r="O136" s="17"/>
    </row>
    <row r="137" spans="1:15" s="46" customFormat="1" ht="24.75">
      <c r="A137" s="56" t="s">
        <v>210</v>
      </c>
      <c r="B137" s="57" t="s">
        <v>211</v>
      </c>
      <c r="C137" s="58" t="s">
        <v>152</v>
      </c>
      <c r="D137" s="58" t="s">
        <v>152</v>
      </c>
      <c r="E137" s="58" t="s">
        <v>152</v>
      </c>
      <c r="F137" s="58" t="s">
        <v>152</v>
      </c>
      <c r="G137" s="58" t="s">
        <v>152</v>
      </c>
      <c r="H137" s="44">
        <f>I137+N137+K137</f>
        <v>16308600</v>
      </c>
      <c r="I137" s="44">
        <f>I51+I54+I75+I77+I76</f>
        <v>16278600</v>
      </c>
      <c r="J137" s="44"/>
      <c r="K137" s="44">
        <f>K126</f>
        <v>30000</v>
      </c>
      <c r="L137" s="59" t="s">
        <v>152</v>
      </c>
      <c r="M137" s="59" t="s">
        <v>152</v>
      </c>
      <c r="N137" s="44"/>
      <c r="O137" s="17" t="s">
        <v>152</v>
      </c>
    </row>
    <row r="138" spans="1:15" s="46" customFormat="1" ht="24.75">
      <c r="A138" s="56" t="s">
        <v>212</v>
      </c>
      <c r="B138" s="57" t="s">
        <v>213</v>
      </c>
      <c r="C138" s="58" t="s">
        <v>152</v>
      </c>
      <c r="D138" s="58" t="s">
        <v>152</v>
      </c>
      <c r="E138" s="58" t="s">
        <v>152</v>
      </c>
      <c r="F138" s="58" t="s">
        <v>152</v>
      </c>
      <c r="G138" s="58" t="s">
        <v>152</v>
      </c>
      <c r="H138" s="44">
        <f>H140+H139</f>
        <v>17921022</v>
      </c>
      <c r="I138" s="44">
        <f>I140+I139</f>
        <v>4205500</v>
      </c>
      <c r="J138" s="44">
        <f>J140+J139</f>
        <v>0</v>
      </c>
      <c r="K138" s="44">
        <f>K140+K139</f>
        <v>13405522</v>
      </c>
      <c r="L138" s="59"/>
      <c r="M138" s="59"/>
      <c r="N138" s="44">
        <f>N140+N139</f>
        <v>310000</v>
      </c>
      <c r="O138" s="17"/>
    </row>
    <row r="139" spans="1:15" s="46" customFormat="1" ht="24" customHeight="1">
      <c r="A139" s="56" t="s">
        <v>214</v>
      </c>
      <c r="B139" s="57" t="s">
        <v>215</v>
      </c>
      <c r="C139" s="58" t="s">
        <v>152</v>
      </c>
      <c r="D139" s="58" t="s">
        <v>152</v>
      </c>
      <c r="E139" s="58" t="s">
        <v>152</v>
      </c>
      <c r="F139" s="58" t="s">
        <v>152</v>
      </c>
      <c r="G139" s="58" t="s">
        <v>152</v>
      </c>
      <c r="H139" s="44">
        <f>I139+N139+K139</f>
        <v>0</v>
      </c>
      <c r="I139" s="44"/>
      <c r="J139" s="44"/>
      <c r="K139" s="44">
        <v>0</v>
      </c>
      <c r="L139" s="59"/>
      <c r="M139" s="59"/>
      <c r="N139" s="44">
        <v>0</v>
      </c>
      <c r="O139" s="17"/>
    </row>
    <row r="140" spans="1:15" s="46" customFormat="1" ht="12.75" customHeight="1">
      <c r="A140" s="56" t="s">
        <v>216</v>
      </c>
      <c r="B140" s="57" t="s">
        <v>217</v>
      </c>
      <c r="C140" s="58" t="s">
        <v>152</v>
      </c>
      <c r="D140" s="58" t="s">
        <v>152</v>
      </c>
      <c r="E140" s="58" t="s">
        <v>152</v>
      </c>
      <c r="F140" s="58" t="s">
        <v>152</v>
      </c>
      <c r="G140" s="58" t="s">
        <v>152</v>
      </c>
      <c r="H140" s="44">
        <f>I140+N140+K140</f>
        <v>17921022</v>
      </c>
      <c r="I140" s="44">
        <f>I56+I61+I62+I63+I64+I66+I67+I68+I70+I71+I72+I73+I74+I79</f>
        <v>4205500</v>
      </c>
      <c r="J140" s="44"/>
      <c r="K140" s="44">
        <f>K83+K87+K128+K129+K124+K130</f>
        <v>13405522</v>
      </c>
      <c r="L140" s="59" t="s">
        <v>152</v>
      </c>
      <c r="M140" s="59" t="s">
        <v>152</v>
      </c>
      <c r="N140" s="44">
        <f>N132+N133+N134+N135+N136</f>
        <v>310000</v>
      </c>
      <c r="O140" s="17" t="s">
        <v>152</v>
      </c>
    </row>
    <row r="141" spans="1:15" s="46" customFormat="1" ht="13.5" hidden="1">
      <c r="A141" s="21" t="s">
        <v>218</v>
      </c>
      <c r="B141" s="22" t="s">
        <v>219</v>
      </c>
      <c r="C141" s="60" t="s">
        <v>152</v>
      </c>
      <c r="D141" s="60" t="s">
        <v>152</v>
      </c>
      <c r="E141" s="60" t="s">
        <v>152</v>
      </c>
      <c r="F141" s="60" t="s">
        <v>152</v>
      </c>
      <c r="G141" s="60" t="s">
        <v>152</v>
      </c>
      <c r="H141" s="19">
        <f>I141+N141</f>
        <v>0</v>
      </c>
      <c r="I141" s="19">
        <v>0</v>
      </c>
      <c r="J141" s="19"/>
      <c r="K141" s="19"/>
      <c r="L141" s="26" t="s">
        <v>152</v>
      </c>
      <c r="M141" s="26" t="s">
        <v>152</v>
      </c>
      <c r="N141" s="19">
        <v>0</v>
      </c>
      <c r="O141" s="17" t="s">
        <v>152</v>
      </c>
    </row>
    <row r="142" spans="1:15" s="46" customFormat="1" ht="13.5" hidden="1">
      <c r="A142" s="38" t="s">
        <v>220</v>
      </c>
      <c r="B142" s="22" t="s">
        <v>198</v>
      </c>
      <c r="C142" s="60" t="s">
        <v>152</v>
      </c>
      <c r="D142" s="60" t="s">
        <v>152</v>
      </c>
      <c r="E142" s="60" t="s">
        <v>152</v>
      </c>
      <c r="F142" s="60" t="s">
        <v>152</v>
      </c>
      <c r="G142" s="60" t="s">
        <v>152</v>
      </c>
      <c r="H142" s="19">
        <v>0</v>
      </c>
      <c r="I142" s="19">
        <v>0</v>
      </c>
      <c r="J142" s="19"/>
      <c r="K142" s="19"/>
      <c r="L142" s="26" t="s">
        <v>152</v>
      </c>
      <c r="M142" s="26" t="s">
        <v>152</v>
      </c>
      <c r="N142" s="19">
        <v>0</v>
      </c>
      <c r="O142" s="17" t="s">
        <v>152</v>
      </c>
    </row>
    <row r="143" spans="1:15" s="46" customFormat="1" ht="13.5" hidden="1">
      <c r="A143" s="38" t="s">
        <v>221</v>
      </c>
      <c r="B143" s="22" t="s">
        <v>222</v>
      </c>
      <c r="C143" s="60" t="s">
        <v>152</v>
      </c>
      <c r="D143" s="60" t="s">
        <v>152</v>
      </c>
      <c r="E143" s="60" t="s">
        <v>152</v>
      </c>
      <c r="F143" s="60" t="s">
        <v>152</v>
      </c>
      <c r="G143" s="60" t="s">
        <v>152</v>
      </c>
      <c r="H143" s="19">
        <v>0</v>
      </c>
      <c r="I143" s="19">
        <v>0</v>
      </c>
      <c r="J143" s="19"/>
      <c r="K143" s="19"/>
      <c r="L143" s="26" t="s">
        <v>152</v>
      </c>
      <c r="M143" s="26" t="s">
        <v>152</v>
      </c>
      <c r="N143" s="19">
        <v>0</v>
      </c>
      <c r="O143" s="17" t="s">
        <v>152</v>
      </c>
    </row>
    <row r="144" spans="1:15" s="46" customFormat="1" ht="13.5" hidden="1">
      <c r="A144" s="38" t="s">
        <v>223</v>
      </c>
      <c r="B144" s="22" t="s">
        <v>224</v>
      </c>
      <c r="C144" s="60" t="s">
        <v>152</v>
      </c>
      <c r="D144" s="60" t="s">
        <v>152</v>
      </c>
      <c r="E144" s="60" t="s">
        <v>152</v>
      </c>
      <c r="F144" s="60" t="s">
        <v>152</v>
      </c>
      <c r="G144" s="60" t="s">
        <v>152</v>
      </c>
      <c r="H144" s="19">
        <v>0</v>
      </c>
      <c r="I144" s="19">
        <v>0</v>
      </c>
      <c r="J144" s="19"/>
      <c r="K144" s="19"/>
      <c r="L144" s="26" t="s">
        <v>152</v>
      </c>
      <c r="M144" s="26" t="s">
        <v>152</v>
      </c>
      <c r="N144" s="19">
        <v>0</v>
      </c>
      <c r="O144" s="17" t="s">
        <v>152</v>
      </c>
    </row>
    <row r="145" spans="1:15" s="46" customFormat="1" ht="13.5" hidden="1">
      <c r="A145" s="38" t="s">
        <v>225</v>
      </c>
      <c r="B145" s="22" t="s">
        <v>226</v>
      </c>
      <c r="C145" s="60" t="s">
        <v>152</v>
      </c>
      <c r="D145" s="60" t="s">
        <v>152</v>
      </c>
      <c r="E145" s="60" t="s">
        <v>152</v>
      </c>
      <c r="F145" s="60" t="s">
        <v>152</v>
      </c>
      <c r="G145" s="60" t="s">
        <v>152</v>
      </c>
      <c r="H145" s="19">
        <v>0</v>
      </c>
      <c r="I145" s="19">
        <v>0</v>
      </c>
      <c r="J145" s="19"/>
      <c r="K145" s="19"/>
      <c r="L145" s="26" t="s">
        <v>152</v>
      </c>
      <c r="M145" s="26" t="s">
        <v>152</v>
      </c>
      <c r="N145" s="19">
        <v>0</v>
      </c>
      <c r="O145" s="17" t="s">
        <v>152</v>
      </c>
    </row>
    <row r="146" spans="1:15" s="46" customFormat="1" ht="13.5" hidden="1">
      <c r="A146" s="38" t="s">
        <v>227</v>
      </c>
      <c r="B146" s="22" t="s">
        <v>228</v>
      </c>
      <c r="C146" s="60" t="s">
        <v>152</v>
      </c>
      <c r="D146" s="60" t="s">
        <v>152</v>
      </c>
      <c r="E146" s="60" t="s">
        <v>152</v>
      </c>
      <c r="F146" s="60" t="s">
        <v>152</v>
      </c>
      <c r="G146" s="60" t="s">
        <v>152</v>
      </c>
      <c r="H146" s="19">
        <v>0</v>
      </c>
      <c r="I146" s="19">
        <v>0</v>
      </c>
      <c r="J146" s="19"/>
      <c r="K146" s="19"/>
      <c r="L146" s="26" t="s">
        <v>152</v>
      </c>
      <c r="M146" s="26" t="s">
        <v>152</v>
      </c>
      <c r="N146" s="19">
        <v>0</v>
      </c>
      <c r="O146" s="17" t="s">
        <v>152</v>
      </c>
    </row>
    <row r="147" spans="1:15" s="46" customFormat="1" ht="13.5" hidden="1">
      <c r="A147" s="90" t="s">
        <v>218</v>
      </c>
      <c r="B147" s="91" t="s">
        <v>219</v>
      </c>
      <c r="C147" s="92" t="s">
        <v>296</v>
      </c>
      <c r="D147" s="91" t="s">
        <v>157</v>
      </c>
      <c r="E147" s="92" t="s">
        <v>297</v>
      </c>
      <c r="F147" s="92" t="s">
        <v>297</v>
      </c>
      <c r="G147" s="92" t="s">
        <v>298</v>
      </c>
      <c r="H147" s="96"/>
      <c r="I147" s="93"/>
      <c r="J147" s="93"/>
      <c r="K147" s="93"/>
      <c r="L147" s="94"/>
      <c r="M147" s="94"/>
      <c r="N147" s="93"/>
      <c r="O147" s="17"/>
    </row>
    <row r="148" spans="1:15" s="46" customFormat="1" ht="13.5" hidden="1">
      <c r="A148" s="95" t="s">
        <v>223</v>
      </c>
      <c r="B148" s="91" t="s">
        <v>224</v>
      </c>
      <c r="C148" s="92" t="s">
        <v>296</v>
      </c>
      <c r="D148" s="91" t="s">
        <v>157</v>
      </c>
      <c r="E148" s="92" t="s">
        <v>297</v>
      </c>
      <c r="F148" s="92" t="s">
        <v>297</v>
      </c>
      <c r="G148" s="92" t="s">
        <v>299</v>
      </c>
      <c r="H148" s="96"/>
      <c r="I148" s="93"/>
      <c r="J148" s="93"/>
      <c r="K148" s="93"/>
      <c r="L148" s="94"/>
      <c r="M148" s="94"/>
      <c r="N148" s="93"/>
      <c r="O148" s="17"/>
    </row>
    <row r="149" spans="1:15" s="46" customFormat="1" ht="13.5">
      <c r="A149" s="61" t="s">
        <v>229</v>
      </c>
      <c r="B149" s="62" t="s">
        <v>230</v>
      </c>
      <c r="C149" s="63" t="s">
        <v>152</v>
      </c>
      <c r="D149" s="63" t="s">
        <v>152</v>
      </c>
      <c r="E149" s="63" t="s">
        <v>152</v>
      </c>
      <c r="F149" s="63" t="s">
        <v>152</v>
      </c>
      <c r="G149" s="63" t="s">
        <v>152</v>
      </c>
      <c r="H149" s="64">
        <f>I149+K149+N149</f>
        <v>0</v>
      </c>
      <c r="I149" s="64">
        <v>0</v>
      </c>
      <c r="J149" s="64"/>
      <c r="K149" s="64"/>
      <c r="L149" s="65" t="s">
        <v>152</v>
      </c>
      <c r="M149" s="65" t="s">
        <v>152</v>
      </c>
      <c r="N149" s="64"/>
      <c r="O149" s="17" t="s">
        <v>152</v>
      </c>
    </row>
    <row r="150" spans="1:15" s="46" customFormat="1" ht="13.5">
      <c r="A150" s="38" t="s">
        <v>231</v>
      </c>
      <c r="B150" s="22" t="s">
        <v>232</v>
      </c>
      <c r="C150" s="60" t="s">
        <v>152</v>
      </c>
      <c r="D150" s="60" t="s">
        <v>152</v>
      </c>
      <c r="E150" s="60" t="s">
        <v>152</v>
      </c>
      <c r="F150" s="60" t="s">
        <v>152</v>
      </c>
      <c r="G150" s="60" t="s">
        <v>152</v>
      </c>
      <c r="H150" s="19">
        <v>0</v>
      </c>
      <c r="I150" s="19">
        <v>0</v>
      </c>
      <c r="J150" s="19"/>
      <c r="K150" s="19"/>
      <c r="L150" s="26" t="s">
        <v>152</v>
      </c>
      <c r="M150" s="26" t="s">
        <v>152</v>
      </c>
      <c r="N150" s="19">
        <v>0</v>
      </c>
      <c r="O150" s="17" t="s">
        <v>152</v>
      </c>
    </row>
    <row r="151" s="4" customFormat="1" ht="12.75"/>
    <row r="152" s="4" customFormat="1" ht="13.5">
      <c r="A152" s="66" t="s">
        <v>233</v>
      </c>
    </row>
    <row r="153" s="4" customFormat="1" ht="13.5">
      <c r="A153" s="66"/>
    </row>
    <row r="154" s="4" customFormat="1" ht="19.5" customHeight="1">
      <c r="A154" s="66" t="s">
        <v>21</v>
      </c>
    </row>
    <row r="155" s="4" customFormat="1" ht="13.5">
      <c r="A155" s="66" t="s">
        <v>234</v>
      </c>
    </row>
    <row r="156" s="4" customFormat="1" ht="13.5">
      <c r="A156" s="66"/>
    </row>
    <row r="157" s="4" customFormat="1" ht="13.5">
      <c r="A157" s="66"/>
    </row>
    <row r="158" s="4" customFormat="1" ht="15.75">
      <c r="A158" s="67"/>
    </row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</sheetData>
  <sheetProtection/>
  <mergeCells count="69">
    <mergeCell ref="A131:B131"/>
    <mergeCell ref="A84:B84"/>
    <mergeCell ref="A88:B88"/>
    <mergeCell ref="A90:A94"/>
    <mergeCell ref="A97:A98"/>
    <mergeCell ref="A100:A101"/>
    <mergeCell ref="A105:B105"/>
    <mergeCell ref="G73:G74"/>
    <mergeCell ref="A80:B80"/>
    <mergeCell ref="A107:B107"/>
    <mergeCell ref="A127:B127"/>
    <mergeCell ref="A73:A74"/>
    <mergeCell ref="C73:C74"/>
    <mergeCell ref="E73:E74"/>
    <mergeCell ref="F73:F74"/>
    <mergeCell ref="F71:F72"/>
    <mergeCell ref="G71:G72"/>
    <mergeCell ref="A69:B69"/>
    <mergeCell ref="A71:A72"/>
    <mergeCell ref="C71:C72"/>
    <mergeCell ref="E71:E72"/>
    <mergeCell ref="G63:G64"/>
    <mergeCell ref="A67:A68"/>
    <mergeCell ref="C67:C68"/>
    <mergeCell ref="E67:E68"/>
    <mergeCell ref="F67:F68"/>
    <mergeCell ref="G67:G68"/>
    <mergeCell ref="A63:A64"/>
    <mergeCell ref="C63:C64"/>
    <mergeCell ref="E63:E64"/>
    <mergeCell ref="F63:F64"/>
    <mergeCell ref="A41:A43"/>
    <mergeCell ref="C41:C43"/>
    <mergeCell ref="F42:F43"/>
    <mergeCell ref="F16:F17"/>
    <mergeCell ref="A50:B50"/>
    <mergeCell ref="A56:A61"/>
    <mergeCell ref="C56:C61"/>
    <mergeCell ref="F56:F61"/>
    <mergeCell ref="A29:A34"/>
    <mergeCell ref="F18:F22"/>
    <mergeCell ref="G16:G17"/>
    <mergeCell ref="B10:B14"/>
    <mergeCell ref="A35:A36"/>
    <mergeCell ref="C35:C36"/>
    <mergeCell ref="B15:B22"/>
    <mergeCell ref="A18:A22"/>
    <mergeCell ref="C18:C22"/>
    <mergeCell ref="A16:A17"/>
    <mergeCell ref="H5:H6"/>
    <mergeCell ref="I5:O5"/>
    <mergeCell ref="E16:E17"/>
    <mergeCell ref="C16:C17"/>
    <mergeCell ref="A1:O1"/>
    <mergeCell ref="B2:M2"/>
    <mergeCell ref="N2:O2"/>
    <mergeCell ref="A4:A6"/>
    <mergeCell ref="B4:B6"/>
    <mergeCell ref="C4:C6"/>
    <mergeCell ref="N6:O6"/>
    <mergeCell ref="G4:G6"/>
    <mergeCell ref="C11:C13"/>
    <mergeCell ref="J15:J16"/>
    <mergeCell ref="E11:E13"/>
    <mergeCell ref="F11:F13"/>
    <mergeCell ref="D4:D6"/>
    <mergeCell ref="E4:E6"/>
    <mergeCell ref="F4:F6"/>
    <mergeCell ref="H4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42"/>
  <sheetViews>
    <sheetView zoomScalePageLayoutView="0" workbookViewId="0" topLeftCell="A1">
      <selection activeCell="E113" sqref="E113"/>
    </sheetView>
  </sheetViews>
  <sheetFormatPr defaultColWidth="1.37890625" defaultRowHeight="12.75"/>
  <cols>
    <col min="1" max="1" width="39.875" style="3" customWidth="1"/>
    <col min="2" max="2" width="6.125" style="3" customWidth="1"/>
    <col min="3" max="3" width="10.875" style="3" customWidth="1"/>
    <col min="4" max="4" width="17.125" style="3" customWidth="1"/>
    <col min="5" max="5" width="6.625" style="3" customWidth="1"/>
    <col min="6" max="6" width="6.375" style="3" customWidth="1"/>
    <col min="7" max="7" width="6.125" style="3" customWidth="1"/>
    <col min="8" max="9" width="12.625" style="3" customWidth="1"/>
    <col min="10" max="10" width="11.00390625" style="3" hidden="1" customWidth="1"/>
    <col min="11" max="11" width="13.875" style="3" customWidth="1"/>
    <col min="12" max="12" width="6.125" style="3" hidden="1" customWidth="1"/>
    <col min="13" max="13" width="8.875" style="3" hidden="1" customWidth="1"/>
    <col min="14" max="14" width="14.125" style="3" customWidth="1"/>
    <col min="15" max="15" width="8.00390625" style="3" hidden="1" customWidth="1"/>
    <col min="16" max="16384" width="1.37890625" style="3" customWidth="1"/>
  </cols>
  <sheetData>
    <row r="1" spans="1:15" ht="15.75">
      <c r="A1" s="887" t="s">
        <v>337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</row>
    <row r="2" spans="2:15" ht="15.75">
      <c r="B2" s="887" t="s">
        <v>408</v>
      </c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 t="s">
        <v>130</v>
      </c>
      <c r="O2" s="887"/>
    </row>
    <row r="3" s="4" customFormat="1" ht="12.75"/>
    <row r="4" spans="1:15" s="6" customFormat="1" ht="23.25" customHeight="1">
      <c r="A4" s="883" t="s">
        <v>0</v>
      </c>
      <c r="B4" s="873" t="s">
        <v>131</v>
      </c>
      <c r="C4" s="873" t="s">
        <v>132</v>
      </c>
      <c r="D4" s="880" t="s">
        <v>133</v>
      </c>
      <c r="E4" s="880" t="s">
        <v>134</v>
      </c>
      <c r="F4" s="873" t="s">
        <v>135</v>
      </c>
      <c r="G4" s="883" t="s">
        <v>69</v>
      </c>
      <c r="H4" s="873" t="s">
        <v>136</v>
      </c>
      <c r="I4" s="873"/>
      <c r="J4" s="873"/>
      <c r="K4" s="873"/>
      <c r="L4" s="873"/>
      <c r="M4" s="873"/>
      <c r="N4" s="873"/>
      <c r="O4" s="873"/>
    </row>
    <row r="5" spans="1:15" s="6" customFormat="1" ht="12">
      <c r="A5" s="883"/>
      <c r="B5" s="873"/>
      <c r="C5" s="873"/>
      <c r="D5" s="881"/>
      <c r="E5" s="881"/>
      <c r="F5" s="873"/>
      <c r="G5" s="883"/>
      <c r="H5" s="888" t="s">
        <v>137</v>
      </c>
      <c r="I5" s="883" t="s">
        <v>138</v>
      </c>
      <c r="J5" s="883"/>
      <c r="K5" s="883"/>
      <c r="L5" s="883"/>
      <c r="M5" s="883"/>
      <c r="N5" s="883"/>
      <c r="O5" s="883"/>
    </row>
    <row r="6" spans="1:15" s="6" customFormat="1" ht="88.5" customHeight="1">
      <c r="A6" s="883"/>
      <c r="B6" s="873"/>
      <c r="C6" s="873"/>
      <c r="D6" s="882"/>
      <c r="E6" s="882"/>
      <c r="F6" s="873"/>
      <c r="G6" s="883"/>
      <c r="H6" s="889"/>
      <c r="I6" s="5" t="s">
        <v>139</v>
      </c>
      <c r="J6" s="5" t="s">
        <v>140</v>
      </c>
      <c r="K6" s="5" t="s">
        <v>141</v>
      </c>
      <c r="L6" s="5" t="s">
        <v>142</v>
      </c>
      <c r="M6" s="5" t="s">
        <v>143</v>
      </c>
      <c r="N6" s="873" t="s">
        <v>144</v>
      </c>
      <c r="O6" s="873"/>
    </row>
    <row r="7" spans="1:15" s="6" customFormat="1" ht="12" hidden="1">
      <c r="A7" s="7"/>
      <c r="B7" s="7"/>
      <c r="C7" s="8"/>
      <c r="D7" s="8"/>
      <c r="E7" s="8"/>
      <c r="F7" s="8"/>
      <c r="G7" s="9"/>
      <c r="H7" s="7"/>
      <c r="I7" s="7"/>
      <c r="J7" s="7"/>
      <c r="K7" s="7"/>
      <c r="L7" s="7"/>
      <c r="M7" s="7"/>
      <c r="N7" s="7" t="s">
        <v>137</v>
      </c>
      <c r="O7" s="7" t="s">
        <v>145</v>
      </c>
    </row>
    <row r="8" spans="1:15" s="6" customFormat="1" ht="15" customHeight="1">
      <c r="A8" s="7">
        <v>1</v>
      </c>
      <c r="B8" s="7">
        <v>2</v>
      </c>
      <c r="C8" s="10" t="s">
        <v>146</v>
      </c>
      <c r="D8" s="7">
        <v>4</v>
      </c>
      <c r="E8" s="10" t="s">
        <v>147</v>
      </c>
      <c r="F8" s="7">
        <v>6</v>
      </c>
      <c r="G8" s="10" t="s">
        <v>148</v>
      </c>
      <c r="H8" s="7">
        <v>8</v>
      </c>
      <c r="I8" s="7">
        <v>9</v>
      </c>
      <c r="J8" s="10" t="s">
        <v>149</v>
      </c>
      <c r="K8" s="7">
        <v>10</v>
      </c>
      <c r="L8" s="7">
        <v>7</v>
      </c>
      <c r="M8" s="7">
        <v>8</v>
      </c>
      <c r="N8" s="7">
        <v>11</v>
      </c>
      <c r="O8" s="7">
        <v>10</v>
      </c>
    </row>
    <row r="9" spans="1:15" s="4" customFormat="1" ht="16.5" customHeight="1">
      <c r="A9" s="236" t="s">
        <v>150</v>
      </c>
      <c r="B9" s="74" t="s">
        <v>151</v>
      </c>
      <c r="C9" s="74" t="s">
        <v>152</v>
      </c>
      <c r="D9" s="237" t="s">
        <v>152</v>
      </c>
      <c r="E9" s="237" t="s">
        <v>152</v>
      </c>
      <c r="F9" s="237" t="s">
        <v>152</v>
      </c>
      <c r="G9" s="237" t="s">
        <v>152</v>
      </c>
      <c r="H9" s="75">
        <f>H10+H15+H23</f>
        <v>35056175.95</v>
      </c>
      <c r="I9" s="75">
        <f>I15</f>
        <v>20484100</v>
      </c>
      <c r="J9" s="75"/>
      <c r="K9" s="75">
        <f>K23</f>
        <v>14229675.95</v>
      </c>
      <c r="L9" s="238" t="s">
        <v>152</v>
      </c>
      <c r="M9" s="238" t="s">
        <v>152</v>
      </c>
      <c r="N9" s="75">
        <f>N10</f>
        <v>342400</v>
      </c>
      <c r="O9" s="13" t="s">
        <v>152</v>
      </c>
    </row>
    <row r="10" spans="1:15" s="4" customFormat="1" ht="12.75">
      <c r="A10" s="16" t="s">
        <v>153</v>
      </c>
      <c r="B10" s="857" t="s">
        <v>154</v>
      </c>
      <c r="C10" s="18" t="s">
        <v>152</v>
      </c>
      <c r="D10" s="18" t="s">
        <v>152</v>
      </c>
      <c r="E10" s="18" t="s">
        <v>152</v>
      </c>
      <c r="F10" s="18" t="s">
        <v>152</v>
      </c>
      <c r="G10" s="18" t="s">
        <v>152</v>
      </c>
      <c r="H10" s="19">
        <f>N10</f>
        <v>342400</v>
      </c>
      <c r="I10" s="20" t="s">
        <v>152</v>
      </c>
      <c r="J10" s="20"/>
      <c r="K10" s="20" t="s">
        <v>152</v>
      </c>
      <c r="L10" s="20" t="s">
        <v>152</v>
      </c>
      <c r="M10" s="20" t="s">
        <v>152</v>
      </c>
      <c r="N10" s="241">
        <f>N11+N14+N12+N13</f>
        <v>342400</v>
      </c>
      <c r="O10" s="18" t="s">
        <v>152</v>
      </c>
    </row>
    <row r="11" spans="1:15" s="4" customFormat="1" ht="25.5" hidden="1">
      <c r="A11" s="21" t="s">
        <v>155</v>
      </c>
      <c r="B11" s="857"/>
      <c r="C11" s="841" t="s">
        <v>156</v>
      </c>
      <c r="D11" s="22" t="s">
        <v>157</v>
      </c>
      <c r="E11" s="884"/>
      <c r="F11" s="909" t="s">
        <v>409</v>
      </c>
      <c r="G11" s="22"/>
      <c r="H11" s="19">
        <f>N11</f>
        <v>0</v>
      </c>
      <c r="I11" s="20" t="s">
        <v>152</v>
      </c>
      <c r="J11" s="20"/>
      <c r="K11" s="20" t="s">
        <v>152</v>
      </c>
      <c r="L11" s="20" t="s">
        <v>152</v>
      </c>
      <c r="M11" s="20" t="s">
        <v>152</v>
      </c>
      <c r="N11" s="241"/>
      <c r="O11" s="18" t="s">
        <v>152</v>
      </c>
    </row>
    <row r="12" spans="1:15" s="4" customFormat="1" ht="25.5">
      <c r="A12" s="304" t="s">
        <v>427</v>
      </c>
      <c r="B12" s="857"/>
      <c r="C12" s="858"/>
      <c r="D12" s="22" t="s">
        <v>157</v>
      </c>
      <c r="E12" s="885"/>
      <c r="F12" s="910"/>
      <c r="G12" s="22"/>
      <c r="H12" s="19">
        <f>N12</f>
        <v>32400</v>
      </c>
      <c r="I12" s="20" t="s">
        <v>152</v>
      </c>
      <c r="J12" s="20"/>
      <c r="K12" s="20" t="s">
        <v>152</v>
      </c>
      <c r="L12" s="20"/>
      <c r="M12" s="20"/>
      <c r="N12" s="314">
        <v>32400</v>
      </c>
      <c r="O12" s="18"/>
    </row>
    <row r="13" spans="1:15" s="4" customFormat="1" ht="16.5" customHeight="1">
      <c r="A13" s="21" t="s">
        <v>160</v>
      </c>
      <c r="B13" s="857"/>
      <c r="C13" s="842"/>
      <c r="D13" s="22" t="s">
        <v>157</v>
      </c>
      <c r="E13" s="886"/>
      <c r="F13" s="911"/>
      <c r="G13" s="22"/>
      <c r="H13" s="19">
        <f>N13</f>
        <v>40000</v>
      </c>
      <c r="I13" s="20" t="s">
        <v>152</v>
      </c>
      <c r="J13" s="20"/>
      <c r="K13" s="20" t="s">
        <v>152</v>
      </c>
      <c r="L13" s="20"/>
      <c r="M13" s="20"/>
      <c r="N13" s="241">
        <v>40000</v>
      </c>
      <c r="O13" s="18"/>
    </row>
    <row r="14" spans="1:15" s="4" customFormat="1" ht="16.5" customHeight="1">
      <c r="A14" s="21" t="s">
        <v>161</v>
      </c>
      <c r="B14" s="857"/>
      <c r="C14" s="22" t="s">
        <v>156</v>
      </c>
      <c r="D14" s="22" t="s">
        <v>157</v>
      </c>
      <c r="E14" s="22"/>
      <c r="F14" s="309" t="s">
        <v>410</v>
      </c>
      <c r="G14" s="22"/>
      <c r="H14" s="19">
        <f>N14</f>
        <v>270000</v>
      </c>
      <c r="I14" s="20" t="s">
        <v>152</v>
      </c>
      <c r="J14" s="20"/>
      <c r="K14" s="20" t="s">
        <v>152</v>
      </c>
      <c r="L14" s="20" t="s">
        <v>152</v>
      </c>
      <c r="M14" s="20" t="s">
        <v>152</v>
      </c>
      <c r="N14" s="241">
        <v>270000</v>
      </c>
      <c r="O14" s="18" t="s">
        <v>152</v>
      </c>
    </row>
    <row r="15" spans="1:15" s="4" customFormat="1" ht="16.5" customHeight="1">
      <c r="A15" s="21" t="s">
        <v>163</v>
      </c>
      <c r="B15" s="841" t="s">
        <v>164</v>
      </c>
      <c r="C15" s="17" t="s">
        <v>152</v>
      </c>
      <c r="D15" s="22"/>
      <c r="E15" s="17" t="s">
        <v>152</v>
      </c>
      <c r="F15" s="17" t="s">
        <v>152</v>
      </c>
      <c r="G15" s="17" t="s">
        <v>152</v>
      </c>
      <c r="H15" s="19">
        <f>SUM(H16:H22)</f>
        <v>20484100</v>
      </c>
      <c r="I15" s="19">
        <f>I16+I18+I19+I17+I22</f>
        <v>20484100</v>
      </c>
      <c r="J15" s="874"/>
      <c r="K15" s="26" t="s">
        <v>152</v>
      </c>
      <c r="L15" s="20" t="s">
        <v>152</v>
      </c>
      <c r="M15" s="20" t="s">
        <v>152</v>
      </c>
      <c r="N15" s="26" t="s">
        <v>152</v>
      </c>
      <c r="O15" s="18" t="s">
        <v>152</v>
      </c>
    </row>
    <row r="16" spans="1:16" s="4" customFormat="1" ht="12.75">
      <c r="A16" s="855" t="s">
        <v>349</v>
      </c>
      <c r="B16" s="858"/>
      <c r="C16" s="896" t="s">
        <v>22</v>
      </c>
      <c r="D16" s="22" t="s">
        <v>157</v>
      </c>
      <c r="E16" s="896"/>
      <c r="F16" s="912">
        <v>131</v>
      </c>
      <c r="G16" s="867"/>
      <c r="H16" s="19">
        <f aca="true" t="shared" si="0" ref="H16:H22">I16</f>
        <v>330400</v>
      </c>
      <c r="I16" s="19">
        <v>330400</v>
      </c>
      <c r="J16" s="874"/>
      <c r="K16" s="26" t="s">
        <v>152</v>
      </c>
      <c r="L16" s="20" t="s">
        <v>152</v>
      </c>
      <c r="M16" s="20" t="s">
        <v>152</v>
      </c>
      <c r="N16" s="26" t="s">
        <v>152</v>
      </c>
      <c r="O16" s="18" t="s">
        <v>152</v>
      </c>
      <c r="P16" s="28"/>
    </row>
    <row r="17" spans="1:16" s="4" customFormat="1" ht="12.75">
      <c r="A17" s="856"/>
      <c r="B17" s="858"/>
      <c r="C17" s="897"/>
      <c r="D17" s="29">
        <v>14130030000000000</v>
      </c>
      <c r="E17" s="897"/>
      <c r="F17" s="914"/>
      <c r="G17" s="869"/>
      <c r="H17" s="19">
        <f t="shared" si="0"/>
        <v>16622600</v>
      </c>
      <c r="I17" s="19">
        <v>16622600</v>
      </c>
      <c r="J17" s="19"/>
      <c r="K17" s="26" t="s">
        <v>152</v>
      </c>
      <c r="L17" s="20" t="s">
        <v>152</v>
      </c>
      <c r="M17" s="20" t="s">
        <v>152</v>
      </c>
      <c r="N17" s="26" t="s">
        <v>152</v>
      </c>
      <c r="O17" s="18"/>
      <c r="P17" s="28"/>
    </row>
    <row r="18" spans="1:15" s="4" customFormat="1" ht="15" customHeight="1">
      <c r="A18" s="846" t="s">
        <v>350</v>
      </c>
      <c r="B18" s="858"/>
      <c r="C18" s="841" t="s">
        <v>24</v>
      </c>
      <c r="D18" s="22" t="s">
        <v>157</v>
      </c>
      <c r="E18" s="30"/>
      <c r="F18" s="912">
        <v>131</v>
      </c>
      <c r="G18" s="22"/>
      <c r="H18" s="19">
        <f t="shared" si="0"/>
        <v>1134900</v>
      </c>
      <c r="I18" s="19">
        <v>1134900</v>
      </c>
      <c r="J18" s="19"/>
      <c r="K18" s="20" t="s">
        <v>152</v>
      </c>
      <c r="L18" s="20" t="s">
        <v>152</v>
      </c>
      <c r="M18" s="20" t="s">
        <v>152</v>
      </c>
      <c r="N18" s="20" t="s">
        <v>152</v>
      </c>
      <c r="O18" s="18" t="s">
        <v>152</v>
      </c>
    </row>
    <row r="19" spans="1:15" s="4" customFormat="1" ht="25.5" customHeight="1" hidden="1">
      <c r="A19" s="866"/>
      <c r="B19" s="858"/>
      <c r="C19" s="858"/>
      <c r="D19" s="18"/>
      <c r="E19" s="30"/>
      <c r="F19" s="913"/>
      <c r="G19" s="22"/>
      <c r="H19" s="19">
        <f t="shared" si="0"/>
        <v>0</v>
      </c>
      <c r="I19" s="19"/>
      <c r="J19" s="19"/>
      <c r="K19" s="20" t="s">
        <v>152</v>
      </c>
      <c r="L19" s="20" t="s">
        <v>152</v>
      </c>
      <c r="M19" s="20" t="s">
        <v>152</v>
      </c>
      <c r="N19" s="20" t="s">
        <v>152</v>
      </c>
      <c r="O19" s="18" t="s">
        <v>152</v>
      </c>
    </row>
    <row r="20" spans="1:15" s="4" customFormat="1" ht="25.5" customHeight="1" hidden="1">
      <c r="A20" s="866"/>
      <c r="B20" s="858"/>
      <c r="C20" s="858"/>
      <c r="D20" s="30"/>
      <c r="E20" s="22"/>
      <c r="F20" s="913"/>
      <c r="G20" s="22"/>
      <c r="H20" s="19">
        <f t="shared" si="0"/>
        <v>0</v>
      </c>
      <c r="I20" s="20"/>
      <c r="J20" s="19"/>
      <c r="K20" s="20" t="s">
        <v>152</v>
      </c>
      <c r="L20" s="20" t="s">
        <v>152</v>
      </c>
      <c r="M20" s="20" t="s">
        <v>152</v>
      </c>
      <c r="N20" s="20" t="s">
        <v>152</v>
      </c>
      <c r="O20" s="18" t="s">
        <v>152</v>
      </c>
    </row>
    <row r="21" spans="1:15" s="4" customFormat="1" ht="42.75" customHeight="1" hidden="1">
      <c r="A21" s="866"/>
      <c r="B21" s="858"/>
      <c r="C21" s="858"/>
      <c r="D21" s="30"/>
      <c r="E21" s="22"/>
      <c r="F21" s="913"/>
      <c r="G21" s="22"/>
      <c r="H21" s="19">
        <f t="shared" si="0"/>
        <v>0</v>
      </c>
      <c r="I21" s="20"/>
      <c r="J21" s="19"/>
      <c r="K21" s="20" t="s">
        <v>152</v>
      </c>
      <c r="L21" s="20" t="s">
        <v>152</v>
      </c>
      <c r="M21" s="20" t="s">
        <v>152</v>
      </c>
      <c r="N21" s="20" t="s">
        <v>152</v>
      </c>
      <c r="O21" s="18" t="s">
        <v>152</v>
      </c>
    </row>
    <row r="22" spans="1:15" s="4" customFormat="1" ht="12" customHeight="1">
      <c r="A22" s="847"/>
      <c r="B22" s="842"/>
      <c r="C22" s="842"/>
      <c r="D22" s="29">
        <v>14130030000000000</v>
      </c>
      <c r="E22" s="22"/>
      <c r="F22" s="914"/>
      <c r="G22" s="22"/>
      <c r="H22" s="19">
        <f t="shared" si="0"/>
        <v>2396200</v>
      </c>
      <c r="I22" s="20">
        <v>2396200</v>
      </c>
      <c r="J22" s="19"/>
      <c r="K22" s="20" t="s">
        <v>152</v>
      </c>
      <c r="L22" s="20" t="s">
        <v>152</v>
      </c>
      <c r="M22" s="20" t="s">
        <v>152</v>
      </c>
      <c r="N22" s="20" t="s">
        <v>152</v>
      </c>
      <c r="O22" s="18"/>
    </row>
    <row r="23" spans="1:15" s="4" customFormat="1" ht="12.75">
      <c r="A23" s="79" t="s">
        <v>167</v>
      </c>
      <c r="B23" s="17" t="s">
        <v>168</v>
      </c>
      <c r="C23" s="17" t="s">
        <v>152</v>
      </c>
      <c r="D23" s="17" t="s">
        <v>152</v>
      </c>
      <c r="E23" s="17" t="s">
        <v>152</v>
      </c>
      <c r="F23" s="17" t="s">
        <v>152</v>
      </c>
      <c r="G23" s="17" t="s">
        <v>152</v>
      </c>
      <c r="H23" s="19">
        <f>K23</f>
        <v>14229675.95</v>
      </c>
      <c r="I23" s="20" t="s">
        <v>152</v>
      </c>
      <c r="J23" s="19"/>
      <c r="K23" s="19">
        <f>SUM(K24:K40)</f>
        <v>14229675.95</v>
      </c>
      <c r="L23" s="20" t="s">
        <v>152</v>
      </c>
      <c r="M23" s="20" t="s">
        <v>152</v>
      </c>
      <c r="N23" s="20" t="s">
        <v>152</v>
      </c>
      <c r="O23" s="18" t="s">
        <v>152</v>
      </c>
    </row>
    <row r="24" spans="1:16" s="4" customFormat="1" ht="72.75" customHeight="1">
      <c r="A24" s="32" t="s">
        <v>64</v>
      </c>
      <c r="B24" s="17"/>
      <c r="C24" s="33" t="s">
        <v>25</v>
      </c>
      <c r="D24" s="34" t="s">
        <v>169</v>
      </c>
      <c r="E24" s="17"/>
      <c r="F24" s="310" t="s">
        <v>411</v>
      </c>
      <c r="G24" s="17"/>
      <c r="H24" s="35">
        <f>K24</f>
        <v>839300</v>
      </c>
      <c r="I24" s="26" t="s">
        <v>152</v>
      </c>
      <c r="J24" s="35"/>
      <c r="K24" s="35">
        <v>839300</v>
      </c>
      <c r="L24" s="26" t="s">
        <v>152</v>
      </c>
      <c r="M24" s="26" t="s">
        <v>152</v>
      </c>
      <c r="N24" s="26" t="s">
        <v>152</v>
      </c>
      <c r="O24" s="36" t="s">
        <v>152</v>
      </c>
      <c r="P24" s="37"/>
    </row>
    <row r="25" spans="1:15" s="4" customFormat="1" ht="12.75" hidden="1">
      <c r="A25" s="38" t="s">
        <v>170</v>
      </c>
      <c r="B25" s="17" t="s">
        <v>171</v>
      </c>
      <c r="C25" s="22"/>
      <c r="D25" s="30"/>
      <c r="E25" s="22"/>
      <c r="F25" s="309"/>
      <c r="G25" s="22"/>
      <c r="H25" s="19"/>
      <c r="I25" s="20" t="s">
        <v>152</v>
      </c>
      <c r="J25" s="19"/>
      <c r="K25" s="19"/>
      <c r="L25" s="20" t="s">
        <v>152</v>
      </c>
      <c r="M25" s="20" t="s">
        <v>152</v>
      </c>
      <c r="N25" s="19"/>
      <c r="O25" s="39"/>
    </row>
    <row r="26" spans="1:15" s="4" customFormat="1" ht="12.75" customHeight="1" hidden="1">
      <c r="A26" s="38" t="s">
        <v>172</v>
      </c>
      <c r="B26" s="17" t="s">
        <v>162</v>
      </c>
      <c r="C26" s="22"/>
      <c r="D26" s="22"/>
      <c r="E26" s="22"/>
      <c r="F26" s="309" t="s">
        <v>152</v>
      </c>
      <c r="G26" s="22"/>
      <c r="H26" s="19"/>
      <c r="I26" s="20" t="s">
        <v>152</v>
      </c>
      <c r="J26" s="19"/>
      <c r="K26" s="19"/>
      <c r="L26" s="20" t="s">
        <v>152</v>
      </c>
      <c r="M26" s="20" t="s">
        <v>152</v>
      </c>
      <c r="N26" s="19"/>
      <c r="O26" s="18" t="s">
        <v>152</v>
      </c>
    </row>
    <row r="27" spans="1:15" s="4" customFormat="1" ht="12.75" customHeight="1" hidden="1">
      <c r="A27" s="40" t="s">
        <v>173</v>
      </c>
      <c r="B27" s="17"/>
      <c r="C27" s="33" t="s">
        <v>26</v>
      </c>
      <c r="D27" s="17" t="s">
        <v>157</v>
      </c>
      <c r="E27" s="22"/>
      <c r="F27" s="310" t="s">
        <v>162</v>
      </c>
      <c r="G27" s="22"/>
      <c r="H27" s="19">
        <f>K27</f>
        <v>0</v>
      </c>
      <c r="I27" s="26" t="s">
        <v>152</v>
      </c>
      <c r="J27" s="19"/>
      <c r="K27" s="19"/>
      <c r="L27" s="20"/>
      <c r="M27" s="20"/>
      <c r="N27" s="26" t="s">
        <v>152</v>
      </c>
      <c r="O27" s="18"/>
    </row>
    <row r="28" spans="1:15" s="4" customFormat="1" ht="25.5">
      <c r="A28" s="298" t="s">
        <v>63</v>
      </c>
      <c r="B28" s="299"/>
      <c r="C28" s="300" t="s">
        <v>59</v>
      </c>
      <c r="D28" s="299" t="s">
        <v>157</v>
      </c>
      <c r="E28" s="296"/>
      <c r="F28" s="310" t="s">
        <v>411</v>
      </c>
      <c r="G28" s="296"/>
      <c r="H28" s="301">
        <f>K28</f>
        <v>244000</v>
      </c>
      <c r="I28" s="302" t="s">
        <v>152</v>
      </c>
      <c r="J28" s="301"/>
      <c r="K28" s="301">
        <f>K83</f>
        <v>244000</v>
      </c>
      <c r="L28" s="303"/>
      <c r="M28" s="303"/>
      <c r="N28" s="302" t="s">
        <v>152</v>
      </c>
      <c r="O28" s="18"/>
    </row>
    <row r="29" spans="1:15" s="4" customFormat="1" ht="12.75">
      <c r="A29" s="917" t="s">
        <v>79</v>
      </c>
      <c r="B29" s="299"/>
      <c r="C29" s="300" t="s">
        <v>87</v>
      </c>
      <c r="D29" s="17" t="s">
        <v>157</v>
      </c>
      <c r="F29" s="909" t="s">
        <v>411</v>
      </c>
      <c r="G29" s="296"/>
      <c r="H29" s="301">
        <f>K29</f>
        <v>100000</v>
      </c>
      <c r="I29" s="302" t="s">
        <v>152</v>
      </c>
      <c r="K29" s="338">
        <f>K85</f>
        <v>100000</v>
      </c>
      <c r="N29" s="302" t="s">
        <v>152</v>
      </c>
      <c r="O29" s="18"/>
    </row>
    <row r="30" spans="1:15" s="4" customFormat="1" ht="12.75">
      <c r="A30" s="918"/>
      <c r="B30" s="299"/>
      <c r="C30" s="300" t="s">
        <v>87</v>
      </c>
      <c r="D30" s="296" t="s">
        <v>415</v>
      </c>
      <c r="E30" s="296"/>
      <c r="F30" s="910"/>
      <c r="G30" s="296"/>
      <c r="H30" s="301">
        <f>K30</f>
        <v>64800</v>
      </c>
      <c r="I30" s="302" t="s">
        <v>152</v>
      </c>
      <c r="J30" s="301"/>
      <c r="K30" s="311">
        <f>K86</f>
        <v>64800</v>
      </c>
      <c r="L30" s="303"/>
      <c r="M30" s="303"/>
      <c r="N30" s="302" t="s">
        <v>152</v>
      </c>
      <c r="O30" s="18"/>
    </row>
    <row r="31" spans="1:15" s="4" customFormat="1" ht="12.75">
      <c r="A31" s="918"/>
      <c r="B31" s="299"/>
      <c r="C31" s="300" t="s">
        <v>87</v>
      </c>
      <c r="D31" s="296" t="s">
        <v>417</v>
      </c>
      <c r="E31" s="296"/>
      <c r="F31" s="910"/>
      <c r="G31" s="296"/>
      <c r="H31" s="301">
        <f aca="true" t="shared" si="1" ref="H31:H40">K31</f>
        <v>7200</v>
      </c>
      <c r="I31" s="302" t="s">
        <v>152</v>
      </c>
      <c r="J31" s="301"/>
      <c r="K31" s="311">
        <f>K87</f>
        <v>7200</v>
      </c>
      <c r="L31" s="303"/>
      <c r="M31" s="303"/>
      <c r="N31" s="302" t="s">
        <v>152</v>
      </c>
      <c r="O31" s="18"/>
    </row>
    <row r="32" spans="1:15" s="4" customFormat="1" ht="12.75">
      <c r="A32" s="918"/>
      <c r="B32" s="299"/>
      <c r="C32" s="300" t="s">
        <v>87</v>
      </c>
      <c r="D32" s="296" t="s">
        <v>418</v>
      </c>
      <c r="E32" s="296"/>
      <c r="F32" s="910"/>
      <c r="G32" s="296"/>
      <c r="H32" s="301">
        <f t="shared" si="1"/>
        <v>16200</v>
      </c>
      <c r="I32" s="302" t="s">
        <v>152</v>
      </c>
      <c r="J32" s="301"/>
      <c r="K32" s="311">
        <f>K88</f>
        <v>16200</v>
      </c>
      <c r="L32" s="303"/>
      <c r="M32" s="303"/>
      <c r="N32" s="302" t="s">
        <v>152</v>
      </c>
      <c r="O32" s="18"/>
    </row>
    <row r="33" spans="1:15" s="4" customFormat="1" ht="12.75">
      <c r="A33" s="919"/>
      <c r="B33" s="299"/>
      <c r="C33" s="300" t="s">
        <v>87</v>
      </c>
      <c r="D33" s="296" t="s">
        <v>419</v>
      </c>
      <c r="E33" s="296"/>
      <c r="F33" s="911"/>
      <c r="G33" s="296"/>
      <c r="H33" s="301">
        <f t="shared" si="1"/>
        <v>1800</v>
      </c>
      <c r="I33" s="302" t="s">
        <v>152</v>
      </c>
      <c r="J33" s="301"/>
      <c r="K33" s="311">
        <f>K89</f>
        <v>1800</v>
      </c>
      <c r="L33" s="303"/>
      <c r="M33" s="303"/>
      <c r="N33" s="302" t="s">
        <v>152</v>
      </c>
      <c r="O33" s="18"/>
    </row>
    <row r="34" spans="1:15" s="4" customFormat="1" ht="12.75">
      <c r="A34" s="926" t="s">
        <v>247</v>
      </c>
      <c r="B34" s="299"/>
      <c r="C34" s="927" t="s">
        <v>96</v>
      </c>
      <c r="D34" s="299" t="s">
        <v>157</v>
      </c>
      <c r="E34" s="296"/>
      <c r="F34" s="909" t="s">
        <v>411</v>
      </c>
      <c r="G34" s="296"/>
      <c r="H34" s="301">
        <f t="shared" si="1"/>
        <v>175547</v>
      </c>
      <c r="I34" s="302" t="s">
        <v>152</v>
      </c>
      <c r="J34" s="301"/>
      <c r="K34" s="311">
        <f>K92</f>
        <v>175547</v>
      </c>
      <c r="L34" s="303"/>
      <c r="M34" s="303"/>
      <c r="N34" s="302" t="s">
        <v>152</v>
      </c>
      <c r="O34" s="18"/>
    </row>
    <row r="35" spans="1:15" s="4" customFormat="1" ht="12.75">
      <c r="A35" s="926"/>
      <c r="B35" s="299"/>
      <c r="C35" s="927"/>
      <c r="D35" s="296" t="s">
        <v>348</v>
      </c>
      <c r="E35" s="296"/>
      <c r="F35" s="910"/>
      <c r="G35" s="296"/>
      <c r="H35" s="301">
        <f t="shared" si="1"/>
        <v>11860.7</v>
      </c>
      <c r="I35" s="302" t="s">
        <v>152</v>
      </c>
      <c r="J35" s="301"/>
      <c r="K35" s="311">
        <f>K94+K97</f>
        <v>11860.7</v>
      </c>
      <c r="L35" s="303"/>
      <c r="M35" s="303"/>
      <c r="N35" s="302" t="s">
        <v>152</v>
      </c>
      <c r="O35" s="18"/>
    </row>
    <row r="36" spans="1:15" s="4" customFormat="1" ht="12.75">
      <c r="A36" s="926"/>
      <c r="B36" s="299"/>
      <c r="C36" s="927"/>
      <c r="D36" s="299" t="s">
        <v>281</v>
      </c>
      <c r="E36" s="296"/>
      <c r="F36" s="911"/>
      <c r="G36" s="296"/>
      <c r="H36" s="301">
        <f t="shared" si="1"/>
        <v>106746.25</v>
      </c>
      <c r="I36" s="302" t="s">
        <v>152</v>
      </c>
      <c r="J36" s="301"/>
      <c r="K36" s="311">
        <f>K93</f>
        <v>106746.25</v>
      </c>
      <c r="L36" s="303"/>
      <c r="M36" s="303"/>
      <c r="N36" s="302" t="s">
        <v>152</v>
      </c>
      <c r="O36" s="18"/>
    </row>
    <row r="37" spans="1:15" s="4" customFormat="1" ht="63.75">
      <c r="A37" s="304" t="s">
        <v>62</v>
      </c>
      <c r="B37" s="305"/>
      <c r="C37" s="261" t="s">
        <v>60</v>
      </c>
      <c r="D37" s="299" t="s">
        <v>268</v>
      </c>
      <c r="E37" s="296"/>
      <c r="F37" s="310" t="s">
        <v>411</v>
      </c>
      <c r="G37" s="296"/>
      <c r="H37" s="301">
        <f t="shared" si="1"/>
        <v>350000</v>
      </c>
      <c r="I37" s="302" t="s">
        <v>152</v>
      </c>
      <c r="J37" s="301"/>
      <c r="K37" s="311">
        <f>K99</f>
        <v>350000</v>
      </c>
      <c r="L37" s="303"/>
      <c r="M37" s="303"/>
      <c r="N37" s="302" t="s">
        <v>152</v>
      </c>
      <c r="O37" s="18"/>
    </row>
    <row r="38" spans="1:15" s="4" customFormat="1" ht="25.5">
      <c r="A38" s="304" t="s">
        <v>429</v>
      </c>
      <c r="B38" s="305"/>
      <c r="C38" s="296" t="s">
        <v>378</v>
      </c>
      <c r="D38" s="296" t="s">
        <v>157</v>
      </c>
      <c r="E38" s="296"/>
      <c r="F38" s="310" t="s">
        <v>411</v>
      </c>
      <c r="G38" s="296"/>
      <c r="H38" s="301">
        <f t="shared" si="1"/>
        <v>90000</v>
      </c>
      <c r="I38" s="302" t="s">
        <v>152</v>
      </c>
      <c r="J38" s="301"/>
      <c r="K38" s="311">
        <f>K108</f>
        <v>90000</v>
      </c>
      <c r="L38" s="303"/>
      <c r="M38" s="303"/>
      <c r="N38" s="302" t="s">
        <v>152</v>
      </c>
      <c r="O38" s="18"/>
    </row>
    <row r="39" spans="1:15" s="4" customFormat="1" ht="21" customHeight="1">
      <c r="A39" s="915" t="s">
        <v>351</v>
      </c>
      <c r="B39" s="305"/>
      <c r="C39" s="916" t="s">
        <v>344</v>
      </c>
      <c r="D39" s="296" t="s">
        <v>345</v>
      </c>
      <c r="E39" s="296"/>
      <c r="F39" s="909" t="s">
        <v>411</v>
      </c>
      <c r="G39" s="296"/>
      <c r="H39" s="301">
        <f t="shared" si="1"/>
        <v>11000000</v>
      </c>
      <c r="I39" s="302" t="s">
        <v>152</v>
      </c>
      <c r="J39" s="301"/>
      <c r="K39" s="301">
        <f>K104</f>
        <v>11000000</v>
      </c>
      <c r="L39" s="303"/>
      <c r="M39" s="303"/>
      <c r="N39" s="302" t="s">
        <v>152</v>
      </c>
      <c r="O39" s="18"/>
    </row>
    <row r="40" spans="1:15" s="4" customFormat="1" ht="18" customHeight="1">
      <c r="A40" s="915"/>
      <c r="B40" s="305"/>
      <c r="C40" s="916"/>
      <c r="D40" s="296" t="s">
        <v>348</v>
      </c>
      <c r="E40" s="296"/>
      <c r="F40" s="911"/>
      <c r="G40" s="296"/>
      <c r="H40" s="301">
        <f t="shared" si="1"/>
        <v>1222222</v>
      </c>
      <c r="I40" s="302" t="s">
        <v>152</v>
      </c>
      <c r="J40" s="301"/>
      <c r="K40" s="301">
        <f>K105+K106</f>
        <v>1222222</v>
      </c>
      <c r="L40" s="303"/>
      <c r="M40" s="303"/>
      <c r="N40" s="302" t="s">
        <v>152</v>
      </c>
      <c r="O40" s="18"/>
    </row>
    <row r="41" spans="1:15" s="46" customFormat="1" ht="17.25" customHeight="1">
      <c r="A41" s="41" t="s">
        <v>174</v>
      </c>
      <c r="B41" s="42" t="s">
        <v>175</v>
      </c>
      <c r="C41" s="260" t="s">
        <v>152</v>
      </c>
      <c r="D41" s="260" t="s">
        <v>152</v>
      </c>
      <c r="E41" s="260" t="s">
        <v>152</v>
      </c>
      <c r="F41" s="260" t="s">
        <v>152</v>
      </c>
      <c r="G41" s="260" t="s">
        <v>152</v>
      </c>
      <c r="H41" s="44">
        <f>I41+N41+K41</f>
        <v>35056175.95</v>
      </c>
      <c r="I41" s="44">
        <f>I47+I66+I76</f>
        <v>20484100</v>
      </c>
      <c r="J41" s="44"/>
      <c r="K41" s="44">
        <f>K76+K80+K82+K90+K98+K101+K103+K84+K107</f>
        <v>14229675.95</v>
      </c>
      <c r="L41" s="44"/>
      <c r="M41" s="44"/>
      <c r="N41" s="44">
        <f>N109</f>
        <v>342400</v>
      </c>
      <c r="O41" s="45"/>
    </row>
    <row r="42" spans="1:15" s="46" customFormat="1" ht="18" customHeight="1">
      <c r="A42" s="21" t="s">
        <v>176</v>
      </c>
      <c r="B42" s="22" t="s">
        <v>177</v>
      </c>
      <c r="C42" s="47" t="s">
        <v>152</v>
      </c>
      <c r="D42" s="47" t="s">
        <v>152</v>
      </c>
      <c r="E42" s="47" t="s">
        <v>152</v>
      </c>
      <c r="F42" s="47" t="s">
        <v>152</v>
      </c>
      <c r="G42" s="47" t="s">
        <v>152</v>
      </c>
      <c r="H42" s="19">
        <f>I42+N42</f>
        <v>16278600</v>
      </c>
      <c r="I42" s="19">
        <f>I43+I45</f>
        <v>16278600</v>
      </c>
      <c r="J42" s="19"/>
      <c r="K42" s="19"/>
      <c r="L42" s="19"/>
      <c r="M42" s="19"/>
      <c r="N42" s="19"/>
      <c r="O42" s="18" t="s">
        <v>152</v>
      </c>
    </row>
    <row r="43" spans="1:15" s="46" customFormat="1" ht="25.5">
      <c r="A43" s="40" t="s">
        <v>178</v>
      </c>
      <c r="B43" s="22" t="s">
        <v>179</v>
      </c>
      <c r="C43" s="47" t="s">
        <v>152</v>
      </c>
      <c r="D43" s="47" t="s">
        <v>152</v>
      </c>
      <c r="E43" s="47" t="s">
        <v>152</v>
      </c>
      <c r="F43" s="47" t="s">
        <v>152</v>
      </c>
      <c r="G43" s="47" t="s">
        <v>152</v>
      </c>
      <c r="H43" s="19">
        <f>I43+N43</f>
        <v>16221500</v>
      </c>
      <c r="I43" s="19">
        <f>I48+I49+I51+I52</f>
        <v>16221500</v>
      </c>
      <c r="J43" s="19"/>
      <c r="K43" s="19"/>
      <c r="L43" s="19"/>
      <c r="M43" s="19"/>
      <c r="N43" s="19"/>
      <c r="O43" s="18" t="s">
        <v>152</v>
      </c>
    </row>
    <row r="44" spans="1:15" s="46" customFormat="1" ht="9.75" customHeight="1" hidden="1">
      <c r="A44" s="21" t="s">
        <v>180</v>
      </c>
      <c r="B44" s="22" t="s">
        <v>181</v>
      </c>
      <c r="C44" s="47" t="s">
        <v>152</v>
      </c>
      <c r="D44" s="47" t="s">
        <v>152</v>
      </c>
      <c r="E44" s="47" t="s">
        <v>152</v>
      </c>
      <c r="F44" s="47" t="s">
        <v>152</v>
      </c>
      <c r="G44" s="47" t="s">
        <v>152</v>
      </c>
      <c r="H44" s="19"/>
      <c r="I44" s="19"/>
      <c r="J44" s="19"/>
      <c r="K44" s="19"/>
      <c r="L44" s="19"/>
      <c r="M44" s="19"/>
      <c r="N44" s="19"/>
      <c r="O44" s="18" t="s">
        <v>152</v>
      </c>
    </row>
    <row r="45" spans="1:15" s="46" customFormat="1" ht="25.5">
      <c r="A45" s="21" t="s">
        <v>182</v>
      </c>
      <c r="B45" s="22" t="s">
        <v>183</v>
      </c>
      <c r="C45" s="47" t="s">
        <v>152</v>
      </c>
      <c r="D45" s="47" t="s">
        <v>152</v>
      </c>
      <c r="E45" s="47" t="s">
        <v>152</v>
      </c>
      <c r="F45" s="47" t="s">
        <v>152</v>
      </c>
      <c r="G45" s="47" t="s">
        <v>152</v>
      </c>
      <c r="H45" s="19">
        <f>I45+N45</f>
        <v>57100</v>
      </c>
      <c r="I45" s="19">
        <f>I72+I73</f>
        <v>57100</v>
      </c>
      <c r="J45" s="19"/>
      <c r="K45" s="19"/>
      <c r="L45" s="19"/>
      <c r="M45" s="19"/>
      <c r="N45" s="19"/>
      <c r="O45" s="18" t="s">
        <v>152</v>
      </c>
    </row>
    <row r="46" spans="1:15" s="46" customFormat="1" ht="13.5" customHeight="1" hidden="1">
      <c r="A46" s="21" t="s">
        <v>184</v>
      </c>
      <c r="B46" s="22" t="s">
        <v>185</v>
      </c>
      <c r="C46" s="47" t="s">
        <v>152</v>
      </c>
      <c r="D46" s="47" t="s">
        <v>152</v>
      </c>
      <c r="E46" s="47" t="s">
        <v>152</v>
      </c>
      <c r="F46" s="47" t="s">
        <v>152</v>
      </c>
      <c r="G46" s="47" t="s">
        <v>152</v>
      </c>
      <c r="H46" s="19">
        <v>0</v>
      </c>
      <c r="I46" s="19">
        <v>0</v>
      </c>
      <c r="J46" s="19"/>
      <c r="K46" s="19"/>
      <c r="L46" s="19"/>
      <c r="M46" s="19"/>
      <c r="N46" s="19"/>
      <c r="O46" s="39"/>
    </row>
    <row r="47" spans="1:15" s="46" customFormat="1" ht="29.25" customHeight="1">
      <c r="A47" s="839" t="s">
        <v>186</v>
      </c>
      <c r="B47" s="840"/>
      <c r="C47" s="48" t="s">
        <v>22</v>
      </c>
      <c r="D47" s="12"/>
      <c r="E47" s="48"/>
      <c r="F47" s="12"/>
      <c r="G47" s="12"/>
      <c r="H47" s="75">
        <f>SUM(H48:H65)</f>
        <v>16953000</v>
      </c>
      <c r="I47" s="75">
        <f>SUM(I48:I65)</f>
        <v>16953000</v>
      </c>
      <c r="J47" s="14"/>
      <c r="K47" s="15" t="s">
        <v>187</v>
      </c>
      <c r="L47" s="15"/>
      <c r="M47" s="15"/>
      <c r="N47" s="15" t="s">
        <v>187</v>
      </c>
      <c r="O47" s="50"/>
    </row>
    <row r="48" spans="1:15" s="46" customFormat="1" ht="12.75">
      <c r="A48" s="40" t="s">
        <v>4</v>
      </c>
      <c r="B48" s="22"/>
      <c r="C48" s="17" t="s">
        <v>22</v>
      </c>
      <c r="D48" s="29">
        <v>14130030000000000</v>
      </c>
      <c r="E48" s="17" t="s">
        <v>188</v>
      </c>
      <c r="F48" s="17" t="s">
        <v>179</v>
      </c>
      <c r="G48" s="17" t="s">
        <v>189</v>
      </c>
      <c r="H48" s="19">
        <f>I48</f>
        <v>12458900</v>
      </c>
      <c r="I48" s="97">
        <v>12458900</v>
      </c>
      <c r="J48" s="19"/>
      <c r="K48" s="26" t="s">
        <v>152</v>
      </c>
      <c r="L48" s="26" t="s">
        <v>152</v>
      </c>
      <c r="M48" s="26" t="s">
        <v>152</v>
      </c>
      <c r="N48" s="26" t="s">
        <v>152</v>
      </c>
      <c r="O48" s="17" t="s">
        <v>152</v>
      </c>
    </row>
    <row r="49" spans="1:15" s="46" customFormat="1" ht="15.75" customHeight="1" hidden="1">
      <c r="A49" s="40" t="s">
        <v>5</v>
      </c>
      <c r="B49" s="22"/>
      <c r="C49" s="17" t="s">
        <v>22</v>
      </c>
      <c r="D49" s="22" t="s">
        <v>157</v>
      </c>
      <c r="E49" s="17" t="s">
        <v>188</v>
      </c>
      <c r="F49" s="17" t="s">
        <v>190</v>
      </c>
      <c r="G49" s="17" t="s">
        <v>191</v>
      </c>
      <c r="H49" s="19">
        <f>I49</f>
        <v>0</v>
      </c>
      <c r="I49" s="19"/>
      <c r="J49" s="19"/>
      <c r="K49" s="26" t="s">
        <v>152</v>
      </c>
      <c r="L49" s="26" t="s">
        <v>152</v>
      </c>
      <c r="M49" s="26" t="s">
        <v>152</v>
      </c>
      <c r="N49" s="26" t="s">
        <v>152</v>
      </c>
      <c r="O49" s="17"/>
    </row>
    <row r="50" spans="1:15" s="46" customFormat="1" ht="12.75" hidden="1">
      <c r="A50" s="40" t="s">
        <v>5</v>
      </c>
      <c r="B50" s="22"/>
      <c r="C50" s="22"/>
      <c r="D50" s="30"/>
      <c r="E50" s="22"/>
      <c r="F50" s="22" t="s">
        <v>190</v>
      </c>
      <c r="G50" s="22" t="s">
        <v>191</v>
      </c>
      <c r="H50" s="19">
        <f aca="true" t="shared" si="2" ref="H50:H65">I50</f>
        <v>0</v>
      </c>
      <c r="I50" s="19"/>
      <c r="J50" s="19"/>
      <c r="K50" s="26" t="s">
        <v>152</v>
      </c>
      <c r="L50" s="26" t="s">
        <v>152</v>
      </c>
      <c r="M50" s="26" t="s">
        <v>152</v>
      </c>
      <c r="N50" s="26" t="s">
        <v>152</v>
      </c>
      <c r="O50" s="17" t="s">
        <v>152</v>
      </c>
    </row>
    <row r="51" spans="1:15" s="46" customFormat="1" ht="12.75">
      <c r="A51" s="32" t="s">
        <v>6</v>
      </c>
      <c r="B51" s="22"/>
      <c r="C51" s="17" t="s">
        <v>22</v>
      </c>
      <c r="D51" s="29">
        <v>14130030000000000</v>
      </c>
      <c r="E51" s="17" t="s">
        <v>188</v>
      </c>
      <c r="F51" s="17" t="s">
        <v>192</v>
      </c>
      <c r="G51" s="17" t="s">
        <v>193</v>
      </c>
      <c r="H51" s="19">
        <f t="shared" si="2"/>
        <v>3762600</v>
      </c>
      <c r="I51" s="97">
        <v>3762600</v>
      </c>
      <c r="J51" s="19"/>
      <c r="K51" s="26" t="s">
        <v>152</v>
      </c>
      <c r="L51" s="26" t="s">
        <v>152</v>
      </c>
      <c r="M51" s="26" t="s">
        <v>152</v>
      </c>
      <c r="N51" s="26" t="s">
        <v>152</v>
      </c>
      <c r="O51" s="17" t="s">
        <v>152</v>
      </c>
    </row>
    <row r="52" spans="1:15" s="46" customFormat="1" ht="12.75" hidden="1">
      <c r="A52" s="89"/>
      <c r="B52" s="25"/>
      <c r="C52" s="297"/>
      <c r="D52" s="53">
        <v>14130030000000000</v>
      </c>
      <c r="E52" s="52"/>
      <c r="F52" s="54"/>
      <c r="G52" s="54"/>
      <c r="H52" s="19">
        <f t="shared" si="2"/>
        <v>0</v>
      </c>
      <c r="I52" s="19"/>
      <c r="J52" s="19"/>
      <c r="K52" s="26" t="s">
        <v>152</v>
      </c>
      <c r="L52" s="26" t="s">
        <v>152</v>
      </c>
      <c r="M52" s="26" t="s">
        <v>152</v>
      </c>
      <c r="N52" s="26" t="s">
        <v>152</v>
      </c>
      <c r="O52" s="17"/>
    </row>
    <row r="53" spans="1:15" s="46" customFormat="1" ht="13.5" customHeight="1">
      <c r="A53" s="846" t="s">
        <v>7</v>
      </c>
      <c r="B53" s="22"/>
      <c r="C53" s="841" t="s">
        <v>22</v>
      </c>
      <c r="D53" s="22" t="s">
        <v>157</v>
      </c>
      <c r="E53" s="22" t="s">
        <v>188</v>
      </c>
      <c r="F53" s="841" t="s">
        <v>194</v>
      </c>
      <c r="G53" s="22" t="s">
        <v>195</v>
      </c>
      <c r="H53" s="19">
        <f t="shared" si="2"/>
        <v>30200</v>
      </c>
      <c r="I53" s="97">
        <v>30200</v>
      </c>
      <c r="J53" s="19"/>
      <c r="K53" s="26" t="s">
        <v>152</v>
      </c>
      <c r="L53" s="26" t="s">
        <v>152</v>
      </c>
      <c r="M53" s="26" t="s">
        <v>152</v>
      </c>
      <c r="N53" s="26" t="s">
        <v>152</v>
      </c>
      <c r="O53" s="17" t="s">
        <v>152</v>
      </c>
    </row>
    <row r="54" spans="1:15" s="46" customFormat="1" ht="12.75" customHeight="1" hidden="1">
      <c r="A54" s="866"/>
      <c r="B54" s="22"/>
      <c r="C54" s="858"/>
      <c r="D54" s="30"/>
      <c r="E54" s="22"/>
      <c r="F54" s="858"/>
      <c r="G54" s="22" t="s">
        <v>195</v>
      </c>
      <c r="H54" s="19">
        <f t="shared" si="2"/>
        <v>0</v>
      </c>
      <c r="I54" s="19"/>
      <c r="J54" s="19"/>
      <c r="K54" s="26" t="s">
        <v>152</v>
      </c>
      <c r="L54" s="26" t="s">
        <v>152</v>
      </c>
      <c r="M54" s="26" t="s">
        <v>152</v>
      </c>
      <c r="N54" s="26" t="s">
        <v>152</v>
      </c>
      <c r="O54" s="17" t="s">
        <v>152</v>
      </c>
    </row>
    <row r="55" spans="1:15" s="46" customFormat="1" ht="12.75" customHeight="1" hidden="1">
      <c r="A55" s="866"/>
      <c r="B55" s="22"/>
      <c r="C55" s="858"/>
      <c r="D55" s="30"/>
      <c r="E55" s="22"/>
      <c r="F55" s="858"/>
      <c r="G55" s="22"/>
      <c r="H55" s="19">
        <f t="shared" si="2"/>
        <v>0</v>
      </c>
      <c r="I55" s="19"/>
      <c r="J55" s="19"/>
      <c r="K55" s="26" t="s">
        <v>152</v>
      </c>
      <c r="L55" s="26" t="s">
        <v>152</v>
      </c>
      <c r="M55" s="26" t="s">
        <v>152</v>
      </c>
      <c r="N55" s="26" t="s">
        <v>152</v>
      </c>
      <c r="O55" s="17" t="s">
        <v>152</v>
      </c>
    </row>
    <row r="56" spans="1:15" s="46" customFormat="1" ht="12.75" customHeight="1" hidden="1">
      <c r="A56" s="866"/>
      <c r="B56" s="22"/>
      <c r="C56" s="858"/>
      <c r="D56" s="30"/>
      <c r="E56" s="22"/>
      <c r="F56" s="858"/>
      <c r="G56" s="22"/>
      <c r="H56" s="19">
        <f t="shared" si="2"/>
        <v>0</v>
      </c>
      <c r="I56" s="19"/>
      <c r="J56" s="19"/>
      <c r="K56" s="26" t="s">
        <v>152</v>
      </c>
      <c r="L56" s="26" t="s">
        <v>152</v>
      </c>
      <c r="M56" s="26" t="s">
        <v>152</v>
      </c>
      <c r="N56" s="26" t="s">
        <v>152</v>
      </c>
      <c r="O56" s="17" t="s">
        <v>152</v>
      </c>
    </row>
    <row r="57" spans="1:15" s="46" customFormat="1" ht="12.75" customHeight="1" hidden="1">
      <c r="A57" s="866"/>
      <c r="B57" s="22"/>
      <c r="C57" s="858"/>
      <c r="D57" s="30"/>
      <c r="E57" s="22"/>
      <c r="F57" s="858"/>
      <c r="G57" s="22"/>
      <c r="H57" s="19">
        <f t="shared" si="2"/>
        <v>0</v>
      </c>
      <c r="I57" s="19"/>
      <c r="J57" s="19"/>
      <c r="K57" s="26" t="s">
        <v>152</v>
      </c>
      <c r="L57" s="26" t="s">
        <v>152</v>
      </c>
      <c r="M57" s="26" t="s">
        <v>152</v>
      </c>
      <c r="N57" s="26" t="s">
        <v>152</v>
      </c>
      <c r="O57" s="17" t="s">
        <v>152</v>
      </c>
    </row>
    <row r="58" spans="1:15" s="46" customFormat="1" ht="12.75" customHeight="1">
      <c r="A58" s="847"/>
      <c r="B58" s="22"/>
      <c r="C58" s="842"/>
      <c r="D58" s="29">
        <v>14130030000000000</v>
      </c>
      <c r="E58" s="22" t="s">
        <v>188</v>
      </c>
      <c r="F58" s="842"/>
      <c r="G58" s="22" t="s">
        <v>195</v>
      </c>
      <c r="H58" s="19">
        <f t="shared" si="2"/>
        <v>19300</v>
      </c>
      <c r="I58" s="97">
        <v>19300</v>
      </c>
      <c r="J58" s="19"/>
      <c r="K58" s="26" t="s">
        <v>152</v>
      </c>
      <c r="L58" s="26"/>
      <c r="M58" s="26"/>
      <c r="N58" s="26" t="s">
        <v>152</v>
      </c>
      <c r="O58" s="17"/>
    </row>
    <row r="59" spans="1:15" s="46" customFormat="1" ht="12.75" customHeight="1">
      <c r="A59" s="31" t="s">
        <v>8</v>
      </c>
      <c r="B59" s="22"/>
      <c r="C59" s="17" t="s">
        <v>22</v>
      </c>
      <c r="D59" s="22" t="s">
        <v>157</v>
      </c>
      <c r="E59" s="23" t="s">
        <v>188</v>
      </c>
      <c r="F59" s="24" t="s">
        <v>209</v>
      </c>
      <c r="G59" s="23" t="s">
        <v>195</v>
      </c>
      <c r="H59" s="19">
        <f t="shared" si="2"/>
        <v>93500</v>
      </c>
      <c r="I59" s="311">
        <f>120000-26500</f>
        <v>93500</v>
      </c>
      <c r="J59" s="19"/>
      <c r="K59" s="26" t="s">
        <v>152</v>
      </c>
      <c r="L59" s="26"/>
      <c r="M59" s="26"/>
      <c r="N59" s="26" t="s">
        <v>152</v>
      </c>
      <c r="O59" s="17"/>
    </row>
    <row r="60" spans="1:15" s="46" customFormat="1" ht="12.75">
      <c r="A60" s="855" t="s">
        <v>12</v>
      </c>
      <c r="B60" s="22"/>
      <c r="C60" s="841" t="s">
        <v>22</v>
      </c>
      <c r="D60" s="22" t="s">
        <v>157</v>
      </c>
      <c r="E60" s="841" t="s">
        <v>188</v>
      </c>
      <c r="F60" s="841" t="s">
        <v>196</v>
      </c>
      <c r="G60" s="841" t="s">
        <v>195</v>
      </c>
      <c r="H60" s="19">
        <f t="shared" si="2"/>
        <v>192300</v>
      </c>
      <c r="I60" s="311">
        <f>165800+26500</f>
        <v>192300</v>
      </c>
      <c r="J60" s="19"/>
      <c r="K60" s="26" t="s">
        <v>152</v>
      </c>
      <c r="L60" s="26" t="s">
        <v>152</v>
      </c>
      <c r="M60" s="26" t="s">
        <v>152</v>
      </c>
      <c r="N60" s="26" t="s">
        <v>152</v>
      </c>
      <c r="O60" s="17" t="s">
        <v>152</v>
      </c>
    </row>
    <row r="61" spans="1:15" s="46" customFormat="1" ht="12.75">
      <c r="A61" s="856"/>
      <c r="B61" s="22"/>
      <c r="C61" s="842"/>
      <c r="D61" s="29">
        <v>14130030000000000</v>
      </c>
      <c r="E61" s="842"/>
      <c r="F61" s="842"/>
      <c r="G61" s="842"/>
      <c r="H61" s="19">
        <f t="shared" si="2"/>
        <v>20000</v>
      </c>
      <c r="I61" s="97">
        <v>20000</v>
      </c>
      <c r="J61" s="19"/>
      <c r="K61" s="26" t="s">
        <v>152</v>
      </c>
      <c r="L61" s="26" t="s">
        <v>152</v>
      </c>
      <c r="M61" s="26" t="s">
        <v>152</v>
      </c>
      <c r="N61" s="26" t="s">
        <v>152</v>
      </c>
      <c r="O61" s="17"/>
    </row>
    <row r="62" spans="1:15" s="46" customFormat="1" ht="12.75" hidden="1">
      <c r="A62" s="40" t="s">
        <v>13</v>
      </c>
      <c r="B62" s="22"/>
      <c r="C62" s="22"/>
      <c r="D62" s="30"/>
      <c r="E62" s="22"/>
      <c r="F62" s="22" t="s">
        <v>197</v>
      </c>
      <c r="G62" s="22" t="s">
        <v>195</v>
      </c>
      <c r="H62" s="19">
        <f t="shared" si="2"/>
        <v>0</v>
      </c>
      <c r="I62" s="19"/>
      <c r="J62" s="19"/>
      <c r="K62" s="26" t="s">
        <v>152</v>
      </c>
      <c r="L62" s="26" t="s">
        <v>152</v>
      </c>
      <c r="M62" s="26" t="s">
        <v>152</v>
      </c>
      <c r="N62" s="26" t="s">
        <v>152</v>
      </c>
      <c r="O62" s="17" t="s">
        <v>152</v>
      </c>
    </row>
    <row r="63" spans="1:15" s="46" customFormat="1" ht="12.75">
      <c r="A63" s="40" t="s">
        <v>14</v>
      </c>
      <c r="B63" s="22"/>
      <c r="C63" s="22" t="s">
        <v>22</v>
      </c>
      <c r="D63" s="29">
        <v>14130030000000000</v>
      </c>
      <c r="E63" s="22" t="s">
        <v>188</v>
      </c>
      <c r="F63" s="22" t="s">
        <v>198</v>
      </c>
      <c r="G63" s="22" t="s">
        <v>195</v>
      </c>
      <c r="H63" s="19">
        <f t="shared" si="2"/>
        <v>311800</v>
      </c>
      <c r="I63" s="97">
        <v>311800</v>
      </c>
      <c r="J63" s="19"/>
      <c r="K63" s="26" t="s">
        <v>152</v>
      </c>
      <c r="L63" s="26" t="s">
        <v>152</v>
      </c>
      <c r="M63" s="26" t="s">
        <v>152</v>
      </c>
      <c r="N63" s="26" t="s">
        <v>152</v>
      </c>
      <c r="O63" s="17" t="s">
        <v>152</v>
      </c>
    </row>
    <row r="64" spans="1:15" s="46" customFormat="1" ht="12.75">
      <c r="A64" s="846" t="s">
        <v>340</v>
      </c>
      <c r="B64" s="22"/>
      <c r="C64" s="841" t="s">
        <v>22</v>
      </c>
      <c r="D64" s="22" t="s">
        <v>157</v>
      </c>
      <c r="E64" s="841" t="s">
        <v>188</v>
      </c>
      <c r="F64" s="841" t="s">
        <v>199</v>
      </c>
      <c r="G64" s="841" t="s">
        <v>195</v>
      </c>
      <c r="H64" s="19">
        <f t="shared" si="2"/>
        <v>14400</v>
      </c>
      <c r="I64" s="19">
        <v>14400</v>
      </c>
      <c r="J64" s="19"/>
      <c r="K64" s="26" t="s">
        <v>152</v>
      </c>
      <c r="L64" s="26" t="s">
        <v>152</v>
      </c>
      <c r="M64" s="26" t="s">
        <v>152</v>
      </c>
      <c r="N64" s="26" t="s">
        <v>152</v>
      </c>
      <c r="O64" s="17"/>
    </row>
    <row r="65" spans="1:15" s="46" customFormat="1" ht="12.75">
      <c r="A65" s="847"/>
      <c r="B65" s="22"/>
      <c r="C65" s="842"/>
      <c r="D65" s="29">
        <v>14130030000000000</v>
      </c>
      <c r="E65" s="842"/>
      <c r="F65" s="842"/>
      <c r="G65" s="842"/>
      <c r="H65" s="19">
        <f t="shared" si="2"/>
        <v>50000</v>
      </c>
      <c r="I65" s="97">
        <v>50000</v>
      </c>
      <c r="J65" s="19"/>
      <c r="K65" s="26" t="s">
        <v>152</v>
      </c>
      <c r="L65" s="26" t="s">
        <v>152</v>
      </c>
      <c r="M65" s="26" t="s">
        <v>152</v>
      </c>
      <c r="N65" s="26" t="s">
        <v>152</v>
      </c>
      <c r="O65" s="17" t="s">
        <v>152</v>
      </c>
    </row>
    <row r="66" spans="1:15" s="46" customFormat="1" ht="27.75" customHeight="1">
      <c r="A66" s="839" t="s">
        <v>341</v>
      </c>
      <c r="B66" s="840"/>
      <c r="C66" s="48" t="s">
        <v>24</v>
      </c>
      <c r="D66" s="12"/>
      <c r="E66" s="48"/>
      <c r="F66" s="12"/>
      <c r="G66" s="12"/>
      <c r="H66" s="75">
        <f>I66</f>
        <v>3531100</v>
      </c>
      <c r="I66" s="75">
        <f>I67+I68+I69+I70+I71+I72+I73+I75</f>
        <v>3531100</v>
      </c>
      <c r="J66" s="14"/>
      <c r="K66" s="15" t="s">
        <v>187</v>
      </c>
      <c r="L66" s="15"/>
      <c r="M66" s="15"/>
      <c r="N66" s="15" t="s">
        <v>187</v>
      </c>
      <c r="O66" s="50"/>
    </row>
    <row r="67" spans="1:15" s="46" customFormat="1" ht="15" customHeight="1">
      <c r="A67" s="40" t="s">
        <v>9</v>
      </c>
      <c r="B67" s="22"/>
      <c r="C67" s="22" t="s">
        <v>24</v>
      </c>
      <c r="D67" s="22" t="s">
        <v>157</v>
      </c>
      <c r="E67" s="22" t="s">
        <v>188</v>
      </c>
      <c r="F67" s="22" t="s">
        <v>201</v>
      </c>
      <c r="G67" s="22" t="s">
        <v>195</v>
      </c>
      <c r="H67" s="19">
        <f>I67</f>
        <v>786300</v>
      </c>
      <c r="I67" s="19">
        <v>786300</v>
      </c>
      <c r="J67" s="19"/>
      <c r="K67" s="26" t="s">
        <v>152</v>
      </c>
      <c r="L67" s="26" t="s">
        <v>152</v>
      </c>
      <c r="M67" s="26" t="s">
        <v>152</v>
      </c>
      <c r="N67" s="26" t="s">
        <v>152</v>
      </c>
      <c r="O67" s="17" t="s">
        <v>152</v>
      </c>
    </row>
    <row r="68" spans="1:15" s="46" customFormat="1" ht="11.25" customHeight="1">
      <c r="A68" s="846" t="s">
        <v>11</v>
      </c>
      <c r="B68" s="22"/>
      <c r="C68" s="841" t="s">
        <v>24</v>
      </c>
      <c r="D68" s="22" t="s">
        <v>157</v>
      </c>
      <c r="E68" s="841" t="s">
        <v>188</v>
      </c>
      <c r="F68" s="841" t="s">
        <v>202</v>
      </c>
      <c r="G68" s="841" t="s">
        <v>195</v>
      </c>
      <c r="H68" s="19">
        <f aca="true" t="shared" si="3" ref="H68:H75">I68</f>
        <v>157500</v>
      </c>
      <c r="I68" s="19">
        <v>157500</v>
      </c>
      <c r="J68" s="19"/>
      <c r="K68" s="26" t="s">
        <v>152</v>
      </c>
      <c r="L68" s="26" t="s">
        <v>152</v>
      </c>
      <c r="M68" s="26" t="s">
        <v>152</v>
      </c>
      <c r="N68" s="26" t="s">
        <v>152</v>
      </c>
      <c r="O68" s="17" t="s">
        <v>152</v>
      </c>
    </row>
    <row r="69" spans="1:15" s="46" customFormat="1" ht="12.75">
      <c r="A69" s="847"/>
      <c r="B69" s="22"/>
      <c r="C69" s="842"/>
      <c r="D69" s="29">
        <v>14130030000000000</v>
      </c>
      <c r="E69" s="842"/>
      <c r="F69" s="842"/>
      <c r="G69" s="842"/>
      <c r="H69" s="19">
        <f t="shared" si="3"/>
        <v>1900000</v>
      </c>
      <c r="I69" s="19">
        <v>1900000</v>
      </c>
      <c r="J69" s="19"/>
      <c r="K69" s="26" t="s">
        <v>152</v>
      </c>
      <c r="L69" s="26"/>
      <c r="M69" s="26"/>
      <c r="N69" s="26" t="s">
        <v>152</v>
      </c>
      <c r="O69" s="17"/>
    </row>
    <row r="70" spans="1:15" s="46" customFormat="1" ht="12.75">
      <c r="A70" s="846" t="s">
        <v>12</v>
      </c>
      <c r="B70" s="22"/>
      <c r="C70" s="841" t="s">
        <v>24</v>
      </c>
      <c r="D70" s="22" t="s">
        <v>157</v>
      </c>
      <c r="E70" s="841" t="s">
        <v>188</v>
      </c>
      <c r="F70" s="841" t="s">
        <v>196</v>
      </c>
      <c r="G70" s="841" t="s">
        <v>195</v>
      </c>
      <c r="H70" s="19">
        <f t="shared" si="3"/>
        <v>94000</v>
      </c>
      <c r="I70" s="19">
        <v>94000</v>
      </c>
      <c r="J70" s="19"/>
      <c r="K70" s="26" t="s">
        <v>152</v>
      </c>
      <c r="L70" s="26" t="s">
        <v>152</v>
      </c>
      <c r="M70" s="26" t="s">
        <v>152</v>
      </c>
      <c r="N70" s="26" t="s">
        <v>152</v>
      </c>
      <c r="O70" s="17" t="s">
        <v>152</v>
      </c>
    </row>
    <row r="71" spans="1:15" s="46" customFormat="1" ht="12.75">
      <c r="A71" s="847"/>
      <c r="B71" s="22"/>
      <c r="C71" s="842"/>
      <c r="D71" s="29">
        <v>14130030000000000</v>
      </c>
      <c r="E71" s="842"/>
      <c r="F71" s="842"/>
      <c r="G71" s="842"/>
      <c r="H71" s="19">
        <f t="shared" si="3"/>
        <v>496200</v>
      </c>
      <c r="I71" s="19">
        <v>496200</v>
      </c>
      <c r="J71" s="19"/>
      <c r="K71" s="26" t="s">
        <v>152</v>
      </c>
      <c r="L71" s="26"/>
      <c r="M71" s="26"/>
      <c r="N71" s="26" t="s">
        <v>152</v>
      </c>
      <c r="O71" s="17"/>
    </row>
    <row r="72" spans="1:15" s="46" customFormat="1" ht="12.75">
      <c r="A72" s="40" t="s">
        <v>13</v>
      </c>
      <c r="B72" s="22"/>
      <c r="C72" s="22" t="s">
        <v>24</v>
      </c>
      <c r="D72" s="22" t="s">
        <v>157</v>
      </c>
      <c r="E72" s="22" t="s">
        <v>188</v>
      </c>
      <c r="F72" s="309" t="s">
        <v>397</v>
      </c>
      <c r="G72" s="22" t="s">
        <v>203</v>
      </c>
      <c r="H72" s="19">
        <f t="shared" si="3"/>
        <v>55400</v>
      </c>
      <c r="I72" s="19">
        <v>55400</v>
      </c>
      <c r="J72" s="19"/>
      <c r="K72" s="26" t="s">
        <v>152</v>
      </c>
      <c r="L72" s="26" t="s">
        <v>152</v>
      </c>
      <c r="M72" s="26" t="s">
        <v>152</v>
      </c>
      <c r="N72" s="26" t="s">
        <v>152</v>
      </c>
      <c r="O72" s="17" t="s">
        <v>152</v>
      </c>
    </row>
    <row r="73" spans="1:15" s="46" customFormat="1" ht="12.75">
      <c r="A73" s="40" t="s">
        <v>13</v>
      </c>
      <c r="B73" s="22"/>
      <c r="C73" s="22" t="s">
        <v>24</v>
      </c>
      <c r="D73" s="22" t="s">
        <v>157</v>
      </c>
      <c r="E73" s="22" t="s">
        <v>188</v>
      </c>
      <c r="F73" s="22" t="s">
        <v>197</v>
      </c>
      <c r="G73" s="22" t="s">
        <v>204</v>
      </c>
      <c r="H73" s="19">
        <f t="shared" si="3"/>
        <v>1700</v>
      </c>
      <c r="I73" s="312">
        <v>1700</v>
      </c>
      <c r="J73" s="19"/>
      <c r="K73" s="26" t="s">
        <v>152</v>
      </c>
      <c r="L73" s="26" t="s">
        <v>152</v>
      </c>
      <c r="M73" s="26" t="s">
        <v>152</v>
      </c>
      <c r="N73" s="26" t="s">
        <v>152</v>
      </c>
      <c r="O73" s="17" t="s">
        <v>152</v>
      </c>
    </row>
    <row r="74" spans="1:15" s="46" customFormat="1" ht="12.75" hidden="1">
      <c r="A74" s="40" t="s">
        <v>14</v>
      </c>
      <c r="B74" s="22"/>
      <c r="C74" s="22" t="s">
        <v>24</v>
      </c>
      <c r="D74" s="22" t="s">
        <v>157</v>
      </c>
      <c r="E74" s="22" t="s">
        <v>205</v>
      </c>
      <c r="F74" s="22" t="s">
        <v>198</v>
      </c>
      <c r="G74" s="22" t="s">
        <v>195</v>
      </c>
      <c r="H74" s="19">
        <f t="shared" si="3"/>
        <v>0</v>
      </c>
      <c r="I74" s="19"/>
      <c r="J74" s="19"/>
      <c r="K74" s="26" t="s">
        <v>152</v>
      </c>
      <c r="L74" s="26" t="s">
        <v>152</v>
      </c>
      <c r="M74" s="26" t="s">
        <v>152</v>
      </c>
      <c r="N74" s="26" t="s">
        <v>152</v>
      </c>
      <c r="O74" s="17" t="s">
        <v>152</v>
      </c>
    </row>
    <row r="75" spans="1:15" s="46" customFormat="1" ht="12.75">
      <c r="A75" s="40" t="s">
        <v>340</v>
      </c>
      <c r="B75" s="22"/>
      <c r="C75" s="22" t="s">
        <v>24</v>
      </c>
      <c r="D75" s="22" t="s">
        <v>157</v>
      </c>
      <c r="E75" s="22" t="s">
        <v>188</v>
      </c>
      <c r="F75" s="22" t="s">
        <v>199</v>
      </c>
      <c r="G75" s="22" t="s">
        <v>195</v>
      </c>
      <c r="H75" s="19">
        <f t="shared" si="3"/>
        <v>40000</v>
      </c>
      <c r="I75" s="19">
        <v>40000</v>
      </c>
      <c r="J75" s="19"/>
      <c r="K75" s="26" t="s">
        <v>152</v>
      </c>
      <c r="L75" s="26" t="s">
        <v>152</v>
      </c>
      <c r="M75" s="26" t="s">
        <v>152</v>
      </c>
      <c r="N75" s="26" t="s">
        <v>152</v>
      </c>
      <c r="O75" s="17" t="s">
        <v>152</v>
      </c>
    </row>
    <row r="76" spans="1:15" s="46" customFormat="1" ht="13.5">
      <c r="A76" s="839" t="s">
        <v>206</v>
      </c>
      <c r="B76" s="840"/>
      <c r="C76" s="48" t="s">
        <v>25</v>
      </c>
      <c r="D76" s="12"/>
      <c r="E76" s="48"/>
      <c r="F76" s="12"/>
      <c r="G76" s="12"/>
      <c r="H76" s="75">
        <f>K76</f>
        <v>839300</v>
      </c>
      <c r="I76" s="238"/>
      <c r="J76" s="75"/>
      <c r="K76" s="75">
        <f>K79</f>
        <v>839300</v>
      </c>
      <c r="L76" s="14"/>
      <c r="M76" s="14"/>
      <c r="N76" s="15" t="s">
        <v>187</v>
      </c>
      <c r="O76" s="50"/>
    </row>
    <row r="77" spans="1:15" s="46" customFormat="1" ht="12.75" hidden="1">
      <c r="A77" s="40" t="s">
        <v>4</v>
      </c>
      <c r="B77" s="22"/>
      <c r="C77" s="22"/>
      <c r="D77" s="22"/>
      <c r="E77" s="22"/>
      <c r="F77" s="22" t="s">
        <v>179</v>
      </c>
      <c r="G77" s="22" t="s">
        <v>189</v>
      </c>
      <c r="H77" s="19">
        <f>I77</f>
        <v>0</v>
      </c>
      <c r="I77" s="19"/>
      <c r="J77" s="19"/>
      <c r="K77" s="35" t="s">
        <v>152</v>
      </c>
      <c r="L77" s="26" t="s">
        <v>152</v>
      </c>
      <c r="M77" s="26" t="s">
        <v>152</v>
      </c>
      <c r="N77" s="26" t="s">
        <v>152</v>
      </c>
      <c r="O77" s="17" t="s">
        <v>152</v>
      </c>
    </row>
    <row r="78" spans="1:15" s="46" customFormat="1" ht="12.75" hidden="1">
      <c r="A78" s="40" t="s">
        <v>5</v>
      </c>
      <c r="B78" s="22"/>
      <c r="C78" s="22"/>
      <c r="D78" s="22"/>
      <c r="E78" s="22"/>
      <c r="F78" s="22"/>
      <c r="G78" s="22"/>
      <c r="H78" s="19">
        <f>I78</f>
        <v>0</v>
      </c>
      <c r="I78" s="19"/>
      <c r="J78" s="19"/>
      <c r="K78" s="35" t="s">
        <v>152</v>
      </c>
      <c r="L78" s="26" t="s">
        <v>152</v>
      </c>
      <c r="M78" s="26" t="s">
        <v>152</v>
      </c>
      <c r="N78" s="26" t="s">
        <v>152</v>
      </c>
      <c r="O78" s="17" t="s">
        <v>152</v>
      </c>
    </row>
    <row r="79" spans="1:15" s="46" customFormat="1" ht="13.5">
      <c r="A79" s="40" t="s">
        <v>12</v>
      </c>
      <c r="B79" s="22"/>
      <c r="C79" s="72" t="s">
        <v>25</v>
      </c>
      <c r="D79" s="22" t="s">
        <v>169</v>
      </c>
      <c r="E79" s="22" t="s">
        <v>207</v>
      </c>
      <c r="F79" s="22" t="s">
        <v>196</v>
      </c>
      <c r="G79" s="22" t="s">
        <v>195</v>
      </c>
      <c r="H79" s="19">
        <f aca="true" t="shared" si="4" ref="H79:H89">K79</f>
        <v>839300</v>
      </c>
      <c r="I79" s="26" t="s">
        <v>152</v>
      </c>
      <c r="J79" s="19"/>
      <c r="K79" s="35">
        <v>839300</v>
      </c>
      <c r="L79" s="26" t="s">
        <v>152</v>
      </c>
      <c r="M79" s="26" t="s">
        <v>152</v>
      </c>
      <c r="N79" s="26" t="s">
        <v>152</v>
      </c>
      <c r="O79" s="17" t="s">
        <v>152</v>
      </c>
    </row>
    <row r="80" spans="1:15" s="46" customFormat="1" ht="18.75" customHeight="1" hidden="1">
      <c r="A80" s="844" t="s">
        <v>208</v>
      </c>
      <c r="B80" s="845"/>
      <c r="C80" s="48" t="s">
        <v>26</v>
      </c>
      <c r="D80" s="12"/>
      <c r="E80" s="12"/>
      <c r="F80" s="12"/>
      <c r="G80" s="12"/>
      <c r="H80" s="14">
        <f t="shared" si="4"/>
        <v>0</v>
      </c>
      <c r="I80" s="55"/>
      <c r="J80" s="14"/>
      <c r="K80" s="257">
        <f>K81</f>
        <v>0</v>
      </c>
      <c r="L80" s="55"/>
      <c r="M80" s="55"/>
      <c r="N80" s="55"/>
      <c r="O80" s="17"/>
    </row>
    <row r="81" spans="1:15" s="46" customFormat="1" ht="13.5" customHeight="1" hidden="1">
      <c r="A81" s="40" t="s">
        <v>12</v>
      </c>
      <c r="B81" s="71"/>
      <c r="C81" s="72" t="s">
        <v>26</v>
      </c>
      <c r="D81" s="22" t="s">
        <v>157</v>
      </c>
      <c r="E81" s="22" t="s">
        <v>188</v>
      </c>
      <c r="F81" s="22" t="s">
        <v>196</v>
      </c>
      <c r="G81" s="22" t="s">
        <v>195</v>
      </c>
      <c r="H81" s="19">
        <f t="shared" si="4"/>
        <v>0</v>
      </c>
      <c r="I81" s="26" t="s">
        <v>152</v>
      </c>
      <c r="J81" s="19"/>
      <c r="K81" s="35"/>
      <c r="L81" s="26"/>
      <c r="M81" s="26"/>
      <c r="N81" s="26" t="s">
        <v>152</v>
      </c>
      <c r="O81" s="17"/>
    </row>
    <row r="82" spans="1:15" s="46" customFormat="1" ht="26.25" customHeight="1">
      <c r="A82" s="69" t="s">
        <v>342</v>
      </c>
      <c r="B82" s="248"/>
      <c r="C82" s="48" t="s">
        <v>59</v>
      </c>
      <c r="D82" s="12"/>
      <c r="E82" s="12"/>
      <c r="F82" s="12"/>
      <c r="G82" s="12"/>
      <c r="H82" s="75">
        <f t="shared" si="4"/>
        <v>244000</v>
      </c>
      <c r="I82" s="76"/>
      <c r="J82" s="75"/>
      <c r="K82" s="259">
        <f>K83</f>
        <v>244000</v>
      </c>
      <c r="L82" s="55"/>
      <c r="M82" s="55"/>
      <c r="N82" s="55"/>
      <c r="O82" s="17"/>
    </row>
    <row r="83" spans="1:15" s="46" customFormat="1" ht="12.75">
      <c r="A83" s="298" t="s">
        <v>12</v>
      </c>
      <c r="B83" s="306"/>
      <c r="C83" s="296" t="s">
        <v>59</v>
      </c>
      <c r="D83" s="296" t="s">
        <v>157</v>
      </c>
      <c r="E83" s="296" t="s">
        <v>240</v>
      </c>
      <c r="F83" s="296" t="s">
        <v>196</v>
      </c>
      <c r="G83" s="296" t="s">
        <v>195</v>
      </c>
      <c r="H83" s="301">
        <f t="shared" si="4"/>
        <v>244000</v>
      </c>
      <c r="I83" s="302" t="s">
        <v>152</v>
      </c>
      <c r="J83" s="301"/>
      <c r="K83" s="307">
        <f>24000+220000</f>
        <v>244000</v>
      </c>
      <c r="L83" s="302"/>
      <c r="M83" s="302"/>
      <c r="N83" s="302" t="s">
        <v>152</v>
      </c>
      <c r="O83" s="17"/>
    </row>
    <row r="84" spans="1:15" s="46" customFormat="1" ht="54.75" customHeight="1">
      <c r="A84" s="839" t="s">
        <v>420</v>
      </c>
      <c r="B84" s="840"/>
      <c r="C84" s="48" t="s">
        <v>414</v>
      </c>
      <c r="D84" s="12"/>
      <c r="E84" s="12"/>
      <c r="F84" s="12"/>
      <c r="G84" s="12"/>
      <c r="H84" s="75">
        <f t="shared" si="4"/>
        <v>190000</v>
      </c>
      <c r="I84" s="55" t="s">
        <v>152</v>
      </c>
      <c r="J84" s="14"/>
      <c r="K84" s="75">
        <f>SUM(K85:K89)</f>
        <v>190000</v>
      </c>
      <c r="L84" s="55"/>
      <c r="M84" s="55"/>
      <c r="N84" s="55" t="s">
        <v>152</v>
      </c>
      <c r="O84" s="17"/>
    </row>
    <row r="85" spans="1:15" s="46" customFormat="1" ht="12.75">
      <c r="A85" s="40" t="s">
        <v>12</v>
      </c>
      <c r="B85" s="272"/>
      <c r="C85" s="22" t="s">
        <v>380</v>
      </c>
      <c r="D85" s="22" t="s">
        <v>157</v>
      </c>
      <c r="E85" s="22" t="s">
        <v>188</v>
      </c>
      <c r="F85" s="22" t="s">
        <v>196</v>
      </c>
      <c r="G85" s="22" t="s">
        <v>195</v>
      </c>
      <c r="H85" s="19">
        <f t="shared" si="4"/>
        <v>100000</v>
      </c>
      <c r="I85" s="26"/>
      <c r="J85" s="26"/>
      <c r="K85" s="35">
        <v>100000</v>
      </c>
      <c r="L85" s="26"/>
      <c r="M85" s="26"/>
      <c r="N85" s="19"/>
      <c r="O85" s="17"/>
    </row>
    <row r="86" spans="1:15" s="46" customFormat="1" ht="12.75">
      <c r="A86" s="298" t="s">
        <v>413</v>
      </c>
      <c r="B86" s="296"/>
      <c r="C86" s="296" t="s">
        <v>414</v>
      </c>
      <c r="D86" s="296" t="s">
        <v>415</v>
      </c>
      <c r="E86" s="296" t="s">
        <v>188</v>
      </c>
      <c r="F86" s="296" t="s">
        <v>196</v>
      </c>
      <c r="G86" s="296" t="s">
        <v>195</v>
      </c>
      <c r="H86" s="301">
        <f t="shared" si="4"/>
        <v>64800</v>
      </c>
      <c r="I86" s="302" t="s">
        <v>152</v>
      </c>
      <c r="J86" s="301"/>
      <c r="K86" s="313">
        <v>64800</v>
      </c>
      <c r="L86" s="302"/>
      <c r="M86" s="302"/>
      <c r="N86" s="302" t="s">
        <v>152</v>
      </c>
      <c r="O86" s="17"/>
    </row>
    <row r="87" spans="1:15" s="46" customFormat="1" ht="12.75">
      <c r="A87" s="298" t="s">
        <v>416</v>
      </c>
      <c r="B87" s="296"/>
      <c r="C87" s="296" t="s">
        <v>414</v>
      </c>
      <c r="D87" s="296" t="s">
        <v>417</v>
      </c>
      <c r="E87" s="296" t="s">
        <v>188</v>
      </c>
      <c r="F87" s="296" t="s">
        <v>196</v>
      </c>
      <c r="G87" s="296" t="s">
        <v>195</v>
      </c>
      <c r="H87" s="301">
        <f t="shared" si="4"/>
        <v>7200</v>
      </c>
      <c r="I87" s="302" t="s">
        <v>152</v>
      </c>
      <c r="J87" s="301"/>
      <c r="K87" s="313">
        <v>7200</v>
      </c>
      <c r="L87" s="302"/>
      <c r="M87" s="302"/>
      <c r="N87" s="302" t="s">
        <v>152</v>
      </c>
      <c r="O87" s="17"/>
    </row>
    <row r="88" spans="1:15" s="46" customFormat="1" ht="12.75">
      <c r="A88" s="298" t="s">
        <v>413</v>
      </c>
      <c r="B88" s="296"/>
      <c r="C88" s="296" t="s">
        <v>414</v>
      </c>
      <c r="D88" s="296" t="s">
        <v>418</v>
      </c>
      <c r="E88" s="296" t="s">
        <v>188</v>
      </c>
      <c r="F88" s="296" t="s">
        <v>196</v>
      </c>
      <c r="G88" s="296" t="s">
        <v>195</v>
      </c>
      <c r="H88" s="301">
        <f t="shared" si="4"/>
        <v>16200</v>
      </c>
      <c r="I88" s="302" t="s">
        <v>152</v>
      </c>
      <c r="J88" s="301"/>
      <c r="K88" s="313">
        <v>16200</v>
      </c>
      <c r="L88" s="302"/>
      <c r="M88" s="302"/>
      <c r="N88" s="302" t="s">
        <v>152</v>
      </c>
      <c r="O88" s="17"/>
    </row>
    <row r="89" spans="1:15" s="46" customFormat="1" ht="12.75">
      <c r="A89" s="298" t="s">
        <v>416</v>
      </c>
      <c r="B89" s="296"/>
      <c r="C89" s="296" t="s">
        <v>414</v>
      </c>
      <c r="D89" s="296" t="s">
        <v>419</v>
      </c>
      <c r="E89" s="296" t="s">
        <v>188</v>
      </c>
      <c r="F89" s="296" t="s">
        <v>196</v>
      </c>
      <c r="G89" s="296" t="s">
        <v>195</v>
      </c>
      <c r="H89" s="301">
        <f t="shared" si="4"/>
        <v>1800</v>
      </c>
      <c r="I89" s="302" t="s">
        <v>152</v>
      </c>
      <c r="J89" s="301"/>
      <c r="K89" s="313">
        <v>1800</v>
      </c>
      <c r="L89" s="302"/>
      <c r="M89" s="302"/>
      <c r="N89" s="302" t="s">
        <v>152</v>
      </c>
      <c r="O89" s="17"/>
    </row>
    <row r="90" spans="1:15" s="46" customFormat="1" ht="41.25" customHeight="1">
      <c r="A90" s="839" t="s">
        <v>421</v>
      </c>
      <c r="B90" s="840"/>
      <c r="C90" s="48" t="s">
        <v>96</v>
      </c>
      <c r="D90" s="78"/>
      <c r="E90" s="74"/>
      <c r="F90" s="74"/>
      <c r="G90" s="74"/>
      <c r="H90" s="75"/>
      <c r="I90" s="76"/>
      <c r="J90" s="75"/>
      <c r="K90" s="259">
        <f>SUM(K92:K97)</f>
        <v>294153.95</v>
      </c>
      <c r="L90" s="76"/>
      <c r="M90" s="76"/>
      <c r="N90" s="76"/>
      <c r="O90" s="17"/>
    </row>
    <row r="91" spans="1:15" s="46" customFormat="1" ht="12.75" hidden="1">
      <c r="A91" s="298" t="s">
        <v>11</v>
      </c>
      <c r="B91" s="296"/>
      <c r="C91" s="296" t="s">
        <v>96</v>
      </c>
      <c r="D91" s="296" t="s">
        <v>157</v>
      </c>
      <c r="E91" s="296" t="s">
        <v>422</v>
      </c>
      <c r="F91" s="296" t="s">
        <v>202</v>
      </c>
      <c r="G91" s="296" t="s">
        <v>195</v>
      </c>
      <c r="H91" s="301">
        <f aca="true" t="shared" si="5" ref="H91:H97">K91</f>
        <v>0</v>
      </c>
      <c r="I91" s="302" t="s">
        <v>152</v>
      </c>
      <c r="J91" s="303"/>
      <c r="K91" s="307"/>
      <c r="L91" s="303"/>
      <c r="M91" s="301"/>
      <c r="N91" s="302" t="s">
        <v>152</v>
      </c>
      <c r="O91" s="17"/>
    </row>
    <row r="92" spans="1:15" s="46" customFormat="1" ht="12.75">
      <c r="A92" s="920" t="s">
        <v>12</v>
      </c>
      <c r="B92" s="296"/>
      <c r="C92" s="922" t="s">
        <v>96</v>
      </c>
      <c r="D92" s="296" t="s">
        <v>157</v>
      </c>
      <c r="E92" s="922" t="s">
        <v>422</v>
      </c>
      <c r="F92" s="922" t="s">
        <v>196</v>
      </c>
      <c r="G92" s="922" t="s">
        <v>195</v>
      </c>
      <c r="H92" s="301">
        <f t="shared" si="5"/>
        <v>175547</v>
      </c>
      <c r="I92" s="302" t="s">
        <v>152</v>
      </c>
      <c r="J92" s="302"/>
      <c r="K92" s="313">
        <v>175547</v>
      </c>
      <c r="L92" s="302"/>
      <c r="M92" s="302"/>
      <c r="N92" s="302" t="s">
        <v>152</v>
      </c>
      <c r="O92" s="17"/>
    </row>
    <row r="93" spans="1:15" s="46" customFormat="1" ht="12.75">
      <c r="A93" s="925"/>
      <c r="B93" s="296"/>
      <c r="C93" s="923"/>
      <c r="D93" s="296" t="s">
        <v>423</v>
      </c>
      <c r="E93" s="923"/>
      <c r="F93" s="923"/>
      <c r="G93" s="923"/>
      <c r="H93" s="301">
        <f t="shared" si="5"/>
        <v>106746.25</v>
      </c>
      <c r="I93" s="302" t="s">
        <v>152</v>
      </c>
      <c r="J93" s="302"/>
      <c r="K93" s="313">
        <v>106746.25</v>
      </c>
      <c r="L93" s="302"/>
      <c r="M93" s="302"/>
      <c r="N93" s="302" t="s">
        <v>152</v>
      </c>
      <c r="O93" s="17"/>
    </row>
    <row r="94" spans="1:15" s="46" customFormat="1" ht="12.75">
      <c r="A94" s="921"/>
      <c r="B94" s="296"/>
      <c r="C94" s="924"/>
      <c r="D94" s="296" t="s">
        <v>348</v>
      </c>
      <c r="E94" s="924"/>
      <c r="F94" s="924"/>
      <c r="G94" s="924"/>
      <c r="H94" s="301">
        <f t="shared" si="5"/>
        <v>7116.8</v>
      </c>
      <c r="I94" s="302"/>
      <c r="J94" s="302"/>
      <c r="K94" s="313">
        <v>7116.8</v>
      </c>
      <c r="L94" s="302"/>
      <c r="M94" s="302"/>
      <c r="N94" s="302"/>
      <c r="O94" s="17"/>
    </row>
    <row r="95" spans="1:15" s="46" customFormat="1" ht="25.5" hidden="1">
      <c r="A95" s="298" t="s">
        <v>424</v>
      </c>
      <c r="B95" s="296"/>
      <c r="C95" s="296" t="s">
        <v>96</v>
      </c>
      <c r="D95" s="296" t="s">
        <v>157</v>
      </c>
      <c r="E95" s="296" t="s">
        <v>422</v>
      </c>
      <c r="F95" s="296" t="s">
        <v>198</v>
      </c>
      <c r="G95" s="296" t="s">
        <v>195</v>
      </c>
      <c r="H95" s="301">
        <f>K95</f>
        <v>0</v>
      </c>
      <c r="I95" s="302" t="s">
        <v>152</v>
      </c>
      <c r="J95" s="302"/>
      <c r="K95" s="313"/>
      <c r="L95" s="302"/>
      <c r="M95" s="302"/>
      <c r="N95" s="302" t="s">
        <v>152</v>
      </c>
      <c r="O95" s="17"/>
    </row>
    <row r="96" spans="1:15" s="46" customFormat="1" ht="12.75" hidden="1">
      <c r="A96" s="920" t="s">
        <v>425</v>
      </c>
      <c r="B96" s="296"/>
      <c r="C96" s="922" t="s">
        <v>96</v>
      </c>
      <c r="D96" s="296" t="s">
        <v>157</v>
      </c>
      <c r="E96" s="922" t="s">
        <v>422</v>
      </c>
      <c r="F96" s="922" t="s">
        <v>199</v>
      </c>
      <c r="G96" s="922" t="s">
        <v>195</v>
      </c>
      <c r="H96" s="301">
        <f t="shared" si="5"/>
        <v>0</v>
      </c>
      <c r="I96" s="302" t="s">
        <v>152</v>
      </c>
      <c r="J96" s="302"/>
      <c r="K96" s="313"/>
      <c r="L96" s="302"/>
      <c r="M96" s="302"/>
      <c r="N96" s="302" t="s">
        <v>152</v>
      </c>
      <c r="O96" s="17"/>
    </row>
    <row r="97" spans="1:15" s="46" customFormat="1" ht="12.75">
      <c r="A97" s="921"/>
      <c r="B97" s="296"/>
      <c r="C97" s="924"/>
      <c r="D97" s="296" t="s">
        <v>348</v>
      </c>
      <c r="E97" s="924"/>
      <c r="F97" s="924"/>
      <c r="G97" s="924"/>
      <c r="H97" s="301">
        <f t="shared" si="5"/>
        <v>4743.9</v>
      </c>
      <c r="I97" s="302" t="s">
        <v>152</v>
      </c>
      <c r="J97" s="302"/>
      <c r="K97" s="313">
        <v>4743.9</v>
      </c>
      <c r="L97" s="302"/>
      <c r="M97" s="302"/>
      <c r="N97" s="302" t="s">
        <v>152</v>
      </c>
      <c r="O97" s="17"/>
    </row>
    <row r="98" spans="1:15" s="46" customFormat="1" ht="15" customHeight="1">
      <c r="A98" s="839" t="s">
        <v>412</v>
      </c>
      <c r="B98" s="840"/>
      <c r="C98" s="48" t="s">
        <v>272</v>
      </c>
      <c r="D98" s="82"/>
      <c r="E98" s="12"/>
      <c r="F98" s="12"/>
      <c r="G98" s="12"/>
      <c r="H98" s="14"/>
      <c r="I98" s="55"/>
      <c r="J98" s="14"/>
      <c r="K98" s="259">
        <f>K99+K100</f>
        <v>350000</v>
      </c>
      <c r="L98" s="55"/>
      <c r="M98" s="55"/>
      <c r="N98" s="55"/>
      <c r="O98" s="17"/>
    </row>
    <row r="99" spans="1:15" s="46" customFormat="1" ht="15" customHeight="1">
      <c r="A99" s="40" t="s">
        <v>11</v>
      </c>
      <c r="B99" s="71"/>
      <c r="C99" s="72" t="s">
        <v>272</v>
      </c>
      <c r="D99" s="17" t="s">
        <v>268</v>
      </c>
      <c r="E99" s="22" t="s">
        <v>250</v>
      </c>
      <c r="F99" s="85">
        <v>225</v>
      </c>
      <c r="G99" s="22" t="s">
        <v>195</v>
      </c>
      <c r="H99" s="20" t="s">
        <v>152</v>
      </c>
      <c r="I99" s="26" t="s">
        <v>152</v>
      </c>
      <c r="J99" s="19"/>
      <c r="K99" s="313">
        <v>350000</v>
      </c>
      <c r="L99" s="26"/>
      <c r="M99" s="26"/>
      <c r="N99" s="26" t="s">
        <v>152</v>
      </c>
      <c r="O99" s="17"/>
    </row>
    <row r="100" spans="1:15" s="46" customFormat="1" ht="13.5" hidden="1">
      <c r="A100" s="86" t="s">
        <v>14</v>
      </c>
      <c r="B100" s="71"/>
      <c r="C100" s="72" t="s">
        <v>272</v>
      </c>
      <c r="D100" s="17" t="s">
        <v>268</v>
      </c>
      <c r="E100" s="22" t="s">
        <v>250</v>
      </c>
      <c r="F100" s="22" t="s">
        <v>198</v>
      </c>
      <c r="G100" s="22" t="s">
        <v>195</v>
      </c>
      <c r="H100" s="19"/>
      <c r="I100" s="26"/>
      <c r="J100" s="19"/>
      <c r="K100" s="35"/>
      <c r="L100" s="26"/>
      <c r="M100" s="26"/>
      <c r="N100" s="26"/>
      <c r="O100" s="17"/>
    </row>
    <row r="101" spans="1:15" s="46" customFormat="1" ht="15" customHeight="1" hidden="1">
      <c r="A101" s="839" t="s">
        <v>301</v>
      </c>
      <c r="B101" s="840"/>
      <c r="C101" s="48" t="s">
        <v>27</v>
      </c>
      <c r="D101" s="82"/>
      <c r="E101" s="12"/>
      <c r="F101" s="12"/>
      <c r="G101" s="12"/>
      <c r="H101" s="14"/>
      <c r="I101" s="55"/>
      <c r="J101" s="14"/>
      <c r="K101" s="257">
        <f>K102</f>
        <v>0</v>
      </c>
      <c r="L101" s="55"/>
      <c r="M101" s="55"/>
      <c r="N101" s="55"/>
      <c r="O101" s="17"/>
    </row>
    <row r="102" spans="1:15" s="46" customFormat="1" ht="15" customHeight="1" hidden="1">
      <c r="A102" s="40" t="s">
        <v>302</v>
      </c>
      <c r="B102" s="22"/>
      <c r="C102" s="22" t="s">
        <v>27</v>
      </c>
      <c r="D102" s="22" t="s">
        <v>157</v>
      </c>
      <c r="E102" s="22" t="s">
        <v>188</v>
      </c>
      <c r="F102" s="22" t="s">
        <v>196</v>
      </c>
      <c r="G102" s="22" t="s">
        <v>195</v>
      </c>
      <c r="H102" s="19"/>
      <c r="I102" s="26"/>
      <c r="J102" s="19"/>
      <c r="K102" s="35"/>
      <c r="L102" s="26"/>
      <c r="M102" s="26"/>
      <c r="N102" s="26"/>
      <c r="O102" s="17"/>
    </row>
    <row r="103" spans="1:15" s="46" customFormat="1" ht="29.25" customHeight="1">
      <c r="A103" s="839" t="s">
        <v>343</v>
      </c>
      <c r="B103" s="840"/>
      <c r="C103" s="48" t="s">
        <v>344</v>
      </c>
      <c r="D103" s="12"/>
      <c r="E103" s="12"/>
      <c r="F103" s="12"/>
      <c r="G103" s="12"/>
      <c r="H103" s="75">
        <f aca="true" t="shared" si="6" ref="H103:H108">K103</f>
        <v>12222222</v>
      </c>
      <c r="I103" s="76"/>
      <c r="J103" s="75"/>
      <c r="K103" s="75">
        <f>K104+K105+K106</f>
        <v>12222222</v>
      </c>
      <c r="L103" s="55"/>
      <c r="M103" s="55"/>
      <c r="N103" s="55"/>
      <c r="O103" s="17"/>
    </row>
    <row r="104" spans="1:15" s="46" customFormat="1" ht="16.5" customHeight="1">
      <c r="A104" s="298" t="s">
        <v>347</v>
      </c>
      <c r="B104" s="306"/>
      <c r="C104" s="296" t="s">
        <v>344</v>
      </c>
      <c r="D104" s="296" t="s">
        <v>345</v>
      </c>
      <c r="E104" s="296" t="s">
        <v>188</v>
      </c>
      <c r="F104" s="296" t="s">
        <v>202</v>
      </c>
      <c r="G104" s="296" t="s">
        <v>346</v>
      </c>
      <c r="H104" s="301">
        <f t="shared" si="6"/>
        <v>11000000</v>
      </c>
      <c r="I104" s="302" t="s">
        <v>152</v>
      </c>
      <c r="J104" s="301"/>
      <c r="K104" s="307">
        <v>11000000</v>
      </c>
      <c r="L104" s="302"/>
      <c r="M104" s="302"/>
      <c r="N104" s="302" t="s">
        <v>152</v>
      </c>
      <c r="O104" s="17"/>
    </row>
    <row r="105" spans="1:15" s="46" customFormat="1" ht="16.5" customHeight="1">
      <c r="A105" s="298" t="s">
        <v>347</v>
      </c>
      <c r="B105" s="308"/>
      <c r="C105" s="296" t="s">
        <v>344</v>
      </c>
      <c r="D105" s="296" t="s">
        <v>348</v>
      </c>
      <c r="E105" s="296" t="s">
        <v>188</v>
      </c>
      <c r="F105" s="296" t="s">
        <v>202</v>
      </c>
      <c r="G105" s="296" t="s">
        <v>346</v>
      </c>
      <c r="H105" s="301">
        <f t="shared" si="6"/>
        <v>230000</v>
      </c>
      <c r="I105" s="302" t="s">
        <v>152</v>
      </c>
      <c r="J105" s="301"/>
      <c r="K105" s="307">
        <v>230000</v>
      </c>
      <c r="L105" s="302"/>
      <c r="M105" s="302"/>
      <c r="N105" s="302" t="s">
        <v>152</v>
      </c>
      <c r="O105" s="17"/>
    </row>
    <row r="106" spans="1:15" s="46" customFormat="1" ht="16.5" customHeight="1">
      <c r="A106" s="80" t="s">
        <v>11</v>
      </c>
      <c r="B106" s="272"/>
      <c r="C106" s="22" t="s">
        <v>344</v>
      </c>
      <c r="D106" s="22" t="s">
        <v>387</v>
      </c>
      <c r="E106" s="22" t="s">
        <v>188</v>
      </c>
      <c r="F106" s="22" t="s">
        <v>202</v>
      </c>
      <c r="G106" s="22" t="s">
        <v>346</v>
      </c>
      <c r="H106" s="19">
        <f t="shared" si="6"/>
        <v>992222</v>
      </c>
      <c r="I106" s="302" t="s">
        <v>152</v>
      </c>
      <c r="J106" s="26"/>
      <c r="K106" s="35">
        <v>992222</v>
      </c>
      <c r="L106" s="26"/>
      <c r="M106" s="26"/>
      <c r="N106" s="302" t="s">
        <v>152</v>
      </c>
      <c r="O106" s="17"/>
    </row>
    <row r="107" spans="1:15" s="46" customFormat="1" ht="16.5" customHeight="1">
      <c r="A107" s="69" t="s">
        <v>426</v>
      </c>
      <c r="B107" s="68"/>
      <c r="C107" s="48" t="s">
        <v>378</v>
      </c>
      <c r="D107" s="12"/>
      <c r="E107" s="12"/>
      <c r="F107" s="12"/>
      <c r="G107" s="12"/>
      <c r="H107" s="75">
        <f t="shared" si="6"/>
        <v>90000</v>
      </c>
      <c r="I107" s="55" t="s">
        <v>152</v>
      </c>
      <c r="J107" s="14"/>
      <c r="K107" s="259">
        <f>K108</f>
        <v>90000</v>
      </c>
      <c r="L107" s="55"/>
      <c r="M107" s="55"/>
      <c r="N107" s="55" t="s">
        <v>152</v>
      </c>
      <c r="O107" s="17"/>
    </row>
    <row r="108" spans="1:15" s="46" customFormat="1" ht="12.75">
      <c r="A108" s="298" t="s">
        <v>437</v>
      </c>
      <c r="B108" s="306"/>
      <c r="C108" s="296" t="s">
        <v>378</v>
      </c>
      <c r="D108" s="296" t="s">
        <v>157</v>
      </c>
      <c r="E108" s="296" t="s">
        <v>188</v>
      </c>
      <c r="F108" s="296" t="s">
        <v>384</v>
      </c>
      <c r="G108" s="296" t="s">
        <v>204</v>
      </c>
      <c r="H108" s="301">
        <f t="shared" si="6"/>
        <v>90000</v>
      </c>
      <c r="I108" s="302" t="s">
        <v>152</v>
      </c>
      <c r="J108" s="301"/>
      <c r="K108" s="313">
        <f>30000+60000</f>
        <v>90000</v>
      </c>
      <c r="L108" s="302"/>
      <c r="M108" s="302"/>
      <c r="N108" s="302" t="s">
        <v>152</v>
      </c>
      <c r="O108" s="17"/>
    </row>
    <row r="109" spans="1:15" s="46" customFormat="1" ht="29.25" customHeight="1">
      <c r="A109" s="839" t="s">
        <v>428</v>
      </c>
      <c r="B109" s="843"/>
      <c r="C109" s="48" t="s">
        <v>156</v>
      </c>
      <c r="D109" s="12"/>
      <c r="E109" s="12"/>
      <c r="F109" s="12"/>
      <c r="G109" s="12"/>
      <c r="H109" s="75">
        <f>N109</f>
        <v>342400</v>
      </c>
      <c r="I109" s="76"/>
      <c r="J109" s="76"/>
      <c r="K109" s="76"/>
      <c r="L109" s="76"/>
      <c r="M109" s="76"/>
      <c r="N109" s="75">
        <f>SUM(N110:N117)</f>
        <v>342400</v>
      </c>
      <c r="O109" s="17"/>
    </row>
    <row r="110" spans="1:15" s="46" customFormat="1" ht="13.5" customHeight="1">
      <c r="A110" s="83" t="s">
        <v>8</v>
      </c>
      <c r="B110" s="21"/>
      <c r="C110" s="22" t="s">
        <v>156</v>
      </c>
      <c r="D110" s="22" t="s">
        <v>157</v>
      </c>
      <c r="E110" s="22" t="s">
        <v>188</v>
      </c>
      <c r="F110" s="22" t="s">
        <v>209</v>
      </c>
      <c r="G110" s="22" t="s">
        <v>195</v>
      </c>
      <c r="H110" s="19">
        <f aca="true" t="shared" si="7" ref="H110:H116">N110</f>
        <v>50000</v>
      </c>
      <c r="I110" s="26" t="s">
        <v>152</v>
      </c>
      <c r="J110" s="26" t="s">
        <v>152</v>
      </c>
      <c r="K110" s="26" t="s">
        <v>152</v>
      </c>
      <c r="L110" s="26" t="s">
        <v>152</v>
      </c>
      <c r="M110" s="26"/>
      <c r="N110" s="242">
        <v>50000</v>
      </c>
      <c r="O110" s="17"/>
    </row>
    <row r="111" spans="1:15" s="46" customFormat="1" ht="13.5" customHeight="1">
      <c r="A111" s="40" t="s">
        <v>11</v>
      </c>
      <c r="B111" s="22"/>
      <c r="C111" s="22" t="s">
        <v>156</v>
      </c>
      <c r="D111" s="22" t="s">
        <v>157</v>
      </c>
      <c r="E111" s="22" t="s">
        <v>188</v>
      </c>
      <c r="F111" s="22" t="s">
        <v>202</v>
      </c>
      <c r="G111" s="22" t="s">
        <v>195</v>
      </c>
      <c r="H111" s="19">
        <f t="shared" si="7"/>
        <v>1600</v>
      </c>
      <c r="I111" s="26" t="s">
        <v>152</v>
      </c>
      <c r="J111" s="26" t="s">
        <v>152</v>
      </c>
      <c r="K111" s="26" t="s">
        <v>152</v>
      </c>
      <c r="L111" s="26" t="s">
        <v>152</v>
      </c>
      <c r="M111" s="26"/>
      <c r="N111" s="242">
        <v>1600</v>
      </c>
      <c r="O111" s="17"/>
    </row>
    <row r="112" spans="1:15" s="46" customFormat="1" ht="13.5" customHeight="1">
      <c r="A112" s="298" t="s">
        <v>11</v>
      </c>
      <c r="B112" s="296"/>
      <c r="C112" s="296" t="s">
        <v>156</v>
      </c>
      <c r="D112" s="296" t="s">
        <v>157</v>
      </c>
      <c r="E112" s="296" t="s">
        <v>422</v>
      </c>
      <c r="F112" s="296" t="s">
        <v>202</v>
      </c>
      <c r="G112" s="296" t="s">
        <v>195</v>
      </c>
      <c r="H112" s="301">
        <f>N112</f>
        <v>4253</v>
      </c>
      <c r="I112" s="302" t="s">
        <v>152</v>
      </c>
      <c r="J112" s="302" t="s">
        <v>152</v>
      </c>
      <c r="K112" s="26" t="s">
        <v>152</v>
      </c>
      <c r="L112" s="302" t="s">
        <v>152</v>
      </c>
      <c r="M112" s="302" t="s">
        <v>152</v>
      </c>
      <c r="N112" s="311">
        <v>4253</v>
      </c>
      <c r="O112" s="17"/>
    </row>
    <row r="113" spans="1:15" s="46" customFormat="1" ht="13.5" customHeight="1">
      <c r="A113" s="40" t="s">
        <v>12</v>
      </c>
      <c r="B113" s="22"/>
      <c r="C113" s="22" t="s">
        <v>156</v>
      </c>
      <c r="D113" s="22" t="s">
        <v>157</v>
      </c>
      <c r="E113" s="22" t="s">
        <v>188</v>
      </c>
      <c r="F113" s="22" t="s">
        <v>196</v>
      </c>
      <c r="G113" s="22" t="s">
        <v>195</v>
      </c>
      <c r="H113" s="19">
        <f t="shared" si="7"/>
        <v>40000</v>
      </c>
      <c r="I113" s="26" t="s">
        <v>152</v>
      </c>
      <c r="J113" s="26"/>
      <c r="K113" s="26" t="s">
        <v>152</v>
      </c>
      <c r="L113" s="26" t="s">
        <v>152</v>
      </c>
      <c r="M113" s="26"/>
      <c r="N113" s="241">
        <v>40000</v>
      </c>
      <c r="O113" s="17"/>
    </row>
    <row r="114" spans="1:15" s="46" customFormat="1" ht="13.5" customHeight="1">
      <c r="A114" s="298" t="s">
        <v>12</v>
      </c>
      <c r="B114" s="296"/>
      <c r="C114" s="296" t="s">
        <v>156</v>
      </c>
      <c r="D114" s="296" t="s">
        <v>157</v>
      </c>
      <c r="E114" s="296" t="s">
        <v>422</v>
      </c>
      <c r="F114" s="296" t="s">
        <v>196</v>
      </c>
      <c r="G114" s="296" t="s">
        <v>195</v>
      </c>
      <c r="H114" s="301">
        <f>N114</f>
        <v>18067</v>
      </c>
      <c r="I114" s="302" t="s">
        <v>152</v>
      </c>
      <c r="J114" s="302" t="s">
        <v>152</v>
      </c>
      <c r="K114" s="26" t="s">
        <v>152</v>
      </c>
      <c r="L114" s="302" t="s">
        <v>152</v>
      </c>
      <c r="M114" s="302" t="s">
        <v>152</v>
      </c>
      <c r="N114" s="311">
        <v>18067</v>
      </c>
      <c r="O114" s="17"/>
    </row>
    <row r="115" spans="1:15" s="46" customFormat="1" ht="13.5" customHeight="1">
      <c r="A115" s="40" t="s">
        <v>14</v>
      </c>
      <c r="B115" s="22"/>
      <c r="C115" s="22" t="s">
        <v>156</v>
      </c>
      <c r="D115" s="22" t="s">
        <v>157</v>
      </c>
      <c r="E115" s="22" t="s">
        <v>188</v>
      </c>
      <c r="F115" s="22" t="s">
        <v>198</v>
      </c>
      <c r="G115" s="22" t="s">
        <v>195</v>
      </c>
      <c r="H115" s="19">
        <f t="shared" si="7"/>
        <v>150000</v>
      </c>
      <c r="I115" s="26" t="s">
        <v>152</v>
      </c>
      <c r="J115" s="26" t="s">
        <v>152</v>
      </c>
      <c r="K115" s="26" t="s">
        <v>152</v>
      </c>
      <c r="L115" s="26" t="s">
        <v>152</v>
      </c>
      <c r="M115" s="26"/>
      <c r="N115" s="242">
        <v>150000</v>
      </c>
      <c r="O115" s="17"/>
    </row>
    <row r="116" spans="1:15" s="46" customFormat="1" ht="13.5" customHeight="1">
      <c r="A116" s="40" t="s">
        <v>340</v>
      </c>
      <c r="B116" s="22"/>
      <c r="C116" s="22" t="s">
        <v>156</v>
      </c>
      <c r="D116" s="22" t="s">
        <v>157</v>
      </c>
      <c r="E116" s="22" t="s">
        <v>188</v>
      </c>
      <c r="F116" s="22" t="s">
        <v>199</v>
      </c>
      <c r="G116" s="22" t="s">
        <v>195</v>
      </c>
      <c r="H116" s="19">
        <f t="shared" si="7"/>
        <v>68400</v>
      </c>
      <c r="I116" s="26" t="s">
        <v>152</v>
      </c>
      <c r="J116" s="26"/>
      <c r="K116" s="26" t="s">
        <v>152</v>
      </c>
      <c r="L116" s="26" t="s">
        <v>152</v>
      </c>
      <c r="M116" s="26"/>
      <c r="N116" s="241">
        <v>68400</v>
      </c>
      <c r="O116" s="17"/>
    </row>
    <row r="117" spans="1:15" s="46" customFormat="1" ht="13.5" customHeight="1">
      <c r="A117" s="305" t="s">
        <v>425</v>
      </c>
      <c r="B117" s="305"/>
      <c r="C117" s="296" t="s">
        <v>156</v>
      </c>
      <c r="D117" s="296" t="s">
        <v>157</v>
      </c>
      <c r="E117" s="296" t="s">
        <v>422</v>
      </c>
      <c r="F117" s="296" t="s">
        <v>199</v>
      </c>
      <c r="G117" s="296" t="s">
        <v>195</v>
      </c>
      <c r="H117" s="301">
        <f>N117</f>
        <v>10080</v>
      </c>
      <c r="I117" s="302" t="s">
        <v>152</v>
      </c>
      <c r="J117" s="315"/>
      <c r="K117" s="26" t="s">
        <v>152</v>
      </c>
      <c r="L117" s="315"/>
      <c r="M117" s="315"/>
      <c r="N117" s="311">
        <v>10080</v>
      </c>
      <c r="O117" s="17"/>
    </row>
    <row r="118" spans="1:15" s="46" customFormat="1" ht="24.75">
      <c r="A118" s="56" t="s">
        <v>210</v>
      </c>
      <c r="B118" s="57" t="s">
        <v>211</v>
      </c>
      <c r="C118" s="58" t="s">
        <v>152</v>
      </c>
      <c r="D118" s="58" t="s">
        <v>152</v>
      </c>
      <c r="E118" s="58" t="s">
        <v>152</v>
      </c>
      <c r="F118" s="58" t="s">
        <v>152</v>
      </c>
      <c r="G118" s="58" t="s">
        <v>152</v>
      </c>
      <c r="H118" s="44">
        <f>I118+N118+K118</f>
        <v>16368600</v>
      </c>
      <c r="I118" s="44">
        <f>I48+I51+I72+I73</f>
        <v>16278600</v>
      </c>
      <c r="J118" s="44"/>
      <c r="K118" s="44">
        <f>K108</f>
        <v>90000</v>
      </c>
      <c r="L118" s="59" t="s">
        <v>152</v>
      </c>
      <c r="M118" s="59" t="s">
        <v>152</v>
      </c>
      <c r="N118" s="44"/>
      <c r="O118" s="17" t="s">
        <v>152</v>
      </c>
    </row>
    <row r="119" spans="1:15" s="46" customFormat="1" ht="24.75">
      <c r="A119" s="56" t="s">
        <v>212</v>
      </c>
      <c r="B119" s="57" t="s">
        <v>213</v>
      </c>
      <c r="C119" s="58" t="s">
        <v>152</v>
      </c>
      <c r="D119" s="58" t="s">
        <v>152</v>
      </c>
      <c r="E119" s="58" t="s">
        <v>152</v>
      </c>
      <c r="F119" s="58" t="s">
        <v>152</v>
      </c>
      <c r="G119" s="58" t="s">
        <v>152</v>
      </c>
      <c r="H119" s="44">
        <f>H121+H120</f>
        <v>18687575.950000003</v>
      </c>
      <c r="I119" s="44">
        <f>I121+I120</f>
        <v>4205500</v>
      </c>
      <c r="J119" s="44">
        <f>J121+J120</f>
        <v>0</v>
      </c>
      <c r="K119" s="44">
        <f>K121+K120</f>
        <v>14139675.950000001</v>
      </c>
      <c r="L119" s="59"/>
      <c r="M119" s="59"/>
      <c r="N119" s="44">
        <f>N121+N120</f>
        <v>342400</v>
      </c>
      <c r="O119" s="17"/>
    </row>
    <row r="120" spans="1:15" s="46" customFormat="1" ht="24" customHeight="1">
      <c r="A120" s="56" t="s">
        <v>214</v>
      </c>
      <c r="B120" s="57" t="s">
        <v>215</v>
      </c>
      <c r="C120" s="58" t="s">
        <v>152</v>
      </c>
      <c r="D120" s="58" t="s">
        <v>152</v>
      </c>
      <c r="E120" s="58" t="s">
        <v>152</v>
      </c>
      <c r="F120" s="58" t="s">
        <v>152</v>
      </c>
      <c r="G120" s="58" t="s">
        <v>152</v>
      </c>
      <c r="H120" s="44">
        <f>I120+N120+K120</f>
        <v>0</v>
      </c>
      <c r="I120" s="44"/>
      <c r="J120" s="44"/>
      <c r="K120" s="44">
        <v>0</v>
      </c>
      <c r="L120" s="59"/>
      <c r="M120" s="59"/>
      <c r="N120" s="44">
        <v>0</v>
      </c>
      <c r="O120" s="17"/>
    </row>
    <row r="121" spans="1:15" s="46" customFormat="1" ht="12.75" customHeight="1">
      <c r="A121" s="56" t="s">
        <v>216</v>
      </c>
      <c r="B121" s="57" t="s">
        <v>217</v>
      </c>
      <c r="C121" s="58" t="s">
        <v>152</v>
      </c>
      <c r="D121" s="58" t="s">
        <v>152</v>
      </c>
      <c r="E121" s="58" t="s">
        <v>152</v>
      </c>
      <c r="F121" s="58" t="s">
        <v>152</v>
      </c>
      <c r="G121" s="58" t="s">
        <v>152</v>
      </c>
      <c r="H121" s="44">
        <f>I121+N121+K121</f>
        <v>18687575.950000003</v>
      </c>
      <c r="I121" s="44">
        <f>I53+I58+I59+I60+I61+I63+I64+I65+I67+I68+I69+I70+I71+I75</f>
        <v>4205500</v>
      </c>
      <c r="J121" s="44"/>
      <c r="K121" s="44">
        <f>K79+K83+K104+K105+K92+K93+K94+K97+K99+K86+K87+K88+K89+K106+K85</f>
        <v>14139675.950000001</v>
      </c>
      <c r="L121" s="59" t="s">
        <v>152</v>
      </c>
      <c r="M121" s="59" t="s">
        <v>152</v>
      </c>
      <c r="N121" s="44">
        <f>N110+N111+N113+N115+N116+N112+N114+N117</f>
        <v>342400</v>
      </c>
      <c r="O121" s="17" t="s">
        <v>152</v>
      </c>
    </row>
    <row r="122" spans="1:15" s="46" customFormat="1" ht="13.5" hidden="1">
      <c r="A122" s="21" t="s">
        <v>218</v>
      </c>
      <c r="B122" s="22" t="s">
        <v>219</v>
      </c>
      <c r="C122" s="60" t="s">
        <v>152</v>
      </c>
      <c r="D122" s="60" t="s">
        <v>152</v>
      </c>
      <c r="E122" s="60" t="s">
        <v>152</v>
      </c>
      <c r="F122" s="60" t="s">
        <v>152</v>
      </c>
      <c r="G122" s="60" t="s">
        <v>152</v>
      </c>
      <c r="H122" s="19">
        <f>I122+N122</f>
        <v>0</v>
      </c>
      <c r="I122" s="19">
        <v>0</v>
      </c>
      <c r="J122" s="19"/>
      <c r="K122" s="19"/>
      <c r="L122" s="26" t="s">
        <v>152</v>
      </c>
      <c r="M122" s="26" t="s">
        <v>152</v>
      </c>
      <c r="N122" s="19">
        <v>0</v>
      </c>
      <c r="O122" s="17" t="s">
        <v>152</v>
      </c>
    </row>
    <row r="123" spans="1:15" s="46" customFormat="1" ht="13.5" hidden="1">
      <c r="A123" s="38" t="s">
        <v>220</v>
      </c>
      <c r="B123" s="22" t="s">
        <v>198</v>
      </c>
      <c r="C123" s="60" t="s">
        <v>152</v>
      </c>
      <c r="D123" s="60" t="s">
        <v>152</v>
      </c>
      <c r="E123" s="60" t="s">
        <v>152</v>
      </c>
      <c r="F123" s="60" t="s">
        <v>152</v>
      </c>
      <c r="G123" s="60" t="s">
        <v>152</v>
      </c>
      <c r="H123" s="19">
        <v>0</v>
      </c>
      <c r="I123" s="19">
        <v>0</v>
      </c>
      <c r="J123" s="19"/>
      <c r="K123" s="19"/>
      <c r="L123" s="26" t="s">
        <v>152</v>
      </c>
      <c r="M123" s="26" t="s">
        <v>152</v>
      </c>
      <c r="N123" s="19">
        <v>0</v>
      </c>
      <c r="O123" s="17" t="s">
        <v>152</v>
      </c>
    </row>
    <row r="124" spans="1:15" s="46" customFormat="1" ht="13.5" hidden="1">
      <c r="A124" s="38" t="s">
        <v>221</v>
      </c>
      <c r="B124" s="22" t="s">
        <v>222</v>
      </c>
      <c r="C124" s="60" t="s">
        <v>152</v>
      </c>
      <c r="D124" s="60" t="s">
        <v>152</v>
      </c>
      <c r="E124" s="60" t="s">
        <v>152</v>
      </c>
      <c r="F124" s="60" t="s">
        <v>152</v>
      </c>
      <c r="G124" s="60" t="s">
        <v>152</v>
      </c>
      <c r="H124" s="19">
        <v>0</v>
      </c>
      <c r="I124" s="19">
        <v>0</v>
      </c>
      <c r="J124" s="19"/>
      <c r="K124" s="19"/>
      <c r="L124" s="26" t="s">
        <v>152</v>
      </c>
      <c r="M124" s="26" t="s">
        <v>152</v>
      </c>
      <c r="N124" s="19">
        <v>0</v>
      </c>
      <c r="O124" s="17" t="s">
        <v>152</v>
      </c>
    </row>
    <row r="125" spans="1:15" s="46" customFormat="1" ht="13.5" hidden="1">
      <c r="A125" s="38" t="s">
        <v>223</v>
      </c>
      <c r="B125" s="22" t="s">
        <v>224</v>
      </c>
      <c r="C125" s="60" t="s">
        <v>152</v>
      </c>
      <c r="D125" s="60" t="s">
        <v>152</v>
      </c>
      <c r="E125" s="60" t="s">
        <v>152</v>
      </c>
      <c r="F125" s="60" t="s">
        <v>152</v>
      </c>
      <c r="G125" s="60" t="s">
        <v>152</v>
      </c>
      <c r="H125" s="19">
        <v>0</v>
      </c>
      <c r="I125" s="19">
        <v>0</v>
      </c>
      <c r="J125" s="19"/>
      <c r="K125" s="19"/>
      <c r="L125" s="26" t="s">
        <v>152</v>
      </c>
      <c r="M125" s="26" t="s">
        <v>152</v>
      </c>
      <c r="N125" s="19">
        <v>0</v>
      </c>
      <c r="O125" s="17" t="s">
        <v>152</v>
      </c>
    </row>
    <row r="126" spans="1:15" s="46" customFormat="1" ht="13.5" hidden="1">
      <c r="A126" s="38" t="s">
        <v>225</v>
      </c>
      <c r="B126" s="22" t="s">
        <v>226</v>
      </c>
      <c r="C126" s="60" t="s">
        <v>152</v>
      </c>
      <c r="D126" s="60" t="s">
        <v>152</v>
      </c>
      <c r="E126" s="60" t="s">
        <v>152</v>
      </c>
      <c r="F126" s="60" t="s">
        <v>152</v>
      </c>
      <c r="G126" s="60" t="s">
        <v>152</v>
      </c>
      <c r="H126" s="19">
        <v>0</v>
      </c>
      <c r="I126" s="19">
        <v>0</v>
      </c>
      <c r="J126" s="19"/>
      <c r="K126" s="19"/>
      <c r="L126" s="26" t="s">
        <v>152</v>
      </c>
      <c r="M126" s="26" t="s">
        <v>152</v>
      </c>
      <c r="N126" s="19">
        <v>0</v>
      </c>
      <c r="O126" s="17" t="s">
        <v>152</v>
      </c>
    </row>
    <row r="127" spans="1:15" s="46" customFormat="1" ht="13.5" hidden="1">
      <c r="A127" s="38" t="s">
        <v>227</v>
      </c>
      <c r="B127" s="22" t="s">
        <v>228</v>
      </c>
      <c r="C127" s="60" t="s">
        <v>152</v>
      </c>
      <c r="D127" s="60" t="s">
        <v>152</v>
      </c>
      <c r="E127" s="60" t="s">
        <v>152</v>
      </c>
      <c r="F127" s="60" t="s">
        <v>152</v>
      </c>
      <c r="G127" s="60" t="s">
        <v>152</v>
      </c>
      <c r="H127" s="19">
        <v>0</v>
      </c>
      <c r="I127" s="19">
        <v>0</v>
      </c>
      <c r="J127" s="19"/>
      <c r="K127" s="19"/>
      <c r="L127" s="26" t="s">
        <v>152</v>
      </c>
      <c r="M127" s="26" t="s">
        <v>152</v>
      </c>
      <c r="N127" s="19">
        <v>0</v>
      </c>
      <c r="O127" s="17" t="s">
        <v>152</v>
      </c>
    </row>
    <row r="128" spans="1:15" s="46" customFormat="1" ht="13.5" hidden="1">
      <c r="A128" s="90" t="s">
        <v>218</v>
      </c>
      <c r="B128" s="91" t="s">
        <v>219</v>
      </c>
      <c r="C128" s="92" t="s">
        <v>296</v>
      </c>
      <c r="D128" s="91" t="s">
        <v>157</v>
      </c>
      <c r="E128" s="92" t="s">
        <v>297</v>
      </c>
      <c r="F128" s="92" t="s">
        <v>297</v>
      </c>
      <c r="G128" s="92" t="s">
        <v>298</v>
      </c>
      <c r="H128" s="96"/>
      <c r="I128" s="93"/>
      <c r="J128" s="93"/>
      <c r="K128" s="93"/>
      <c r="L128" s="94"/>
      <c r="M128" s="94"/>
      <c r="N128" s="93"/>
      <c r="O128" s="17"/>
    </row>
    <row r="129" spans="1:15" s="46" customFormat="1" ht="13.5" hidden="1">
      <c r="A129" s="95" t="s">
        <v>223</v>
      </c>
      <c r="B129" s="91" t="s">
        <v>224</v>
      </c>
      <c r="C129" s="92" t="s">
        <v>296</v>
      </c>
      <c r="D129" s="91" t="s">
        <v>157</v>
      </c>
      <c r="E129" s="92" t="s">
        <v>297</v>
      </c>
      <c r="F129" s="92" t="s">
        <v>297</v>
      </c>
      <c r="G129" s="92" t="s">
        <v>299</v>
      </c>
      <c r="H129" s="96"/>
      <c r="I129" s="93"/>
      <c r="J129" s="93"/>
      <c r="K129" s="93"/>
      <c r="L129" s="94"/>
      <c r="M129" s="94"/>
      <c r="N129" s="93"/>
      <c r="O129" s="17"/>
    </row>
    <row r="130" spans="1:15" s="46" customFormat="1" ht="13.5">
      <c r="A130" s="61" t="s">
        <v>229</v>
      </c>
      <c r="B130" s="62" t="s">
        <v>230</v>
      </c>
      <c r="C130" s="63" t="s">
        <v>152</v>
      </c>
      <c r="D130" s="63" t="s">
        <v>152</v>
      </c>
      <c r="E130" s="63" t="s">
        <v>152</v>
      </c>
      <c r="F130" s="63" t="s">
        <v>152</v>
      </c>
      <c r="G130" s="63" t="s">
        <v>152</v>
      </c>
      <c r="H130" s="64">
        <f>I130+K130+N130</f>
        <v>0</v>
      </c>
      <c r="I130" s="64">
        <v>0</v>
      </c>
      <c r="J130" s="64"/>
      <c r="K130" s="64"/>
      <c r="L130" s="65" t="s">
        <v>152</v>
      </c>
      <c r="M130" s="65" t="s">
        <v>152</v>
      </c>
      <c r="N130" s="64"/>
      <c r="O130" s="17" t="s">
        <v>152</v>
      </c>
    </row>
    <row r="131" spans="1:15" s="46" customFormat="1" ht="13.5">
      <c r="A131" s="38" t="s">
        <v>231</v>
      </c>
      <c r="B131" s="22" t="s">
        <v>232</v>
      </c>
      <c r="C131" s="60" t="s">
        <v>152</v>
      </c>
      <c r="D131" s="60" t="s">
        <v>152</v>
      </c>
      <c r="E131" s="60" t="s">
        <v>152</v>
      </c>
      <c r="F131" s="60" t="s">
        <v>152</v>
      </c>
      <c r="G131" s="60" t="s">
        <v>152</v>
      </c>
      <c r="H131" s="19">
        <v>0</v>
      </c>
      <c r="I131" s="19">
        <v>0</v>
      </c>
      <c r="J131" s="19"/>
      <c r="K131" s="19"/>
      <c r="L131" s="26" t="s">
        <v>152</v>
      </c>
      <c r="M131" s="26" t="s">
        <v>152</v>
      </c>
      <c r="N131" s="19">
        <v>0</v>
      </c>
      <c r="O131" s="17" t="s">
        <v>152</v>
      </c>
    </row>
    <row r="132" s="4" customFormat="1" ht="12.75"/>
    <row r="133" s="4" customFormat="1" ht="13.5" hidden="1">
      <c r="A133" s="66" t="s">
        <v>233</v>
      </c>
    </row>
    <row r="134" s="4" customFormat="1" ht="13.5" hidden="1">
      <c r="A134" s="66"/>
    </row>
    <row r="135" s="4" customFormat="1" ht="19.5" customHeight="1" hidden="1">
      <c r="A135" s="66" t="s">
        <v>21</v>
      </c>
    </row>
    <row r="136" s="4" customFormat="1" ht="13.5" hidden="1">
      <c r="A136" s="66" t="s">
        <v>234</v>
      </c>
    </row>
    <row r="137" s="4" customFormat="1" ht="13.5" hidden="1">
      <c r="A137" s="66"/>
    </row>
    <row r="138" s="4" customFormat="1" ht="13.5" hidden="1">
      <c r="A138" s="66"/>
    </row>
    <row r="139" s="4" customFormat="1" ht="23.25" customHeight="1" hidden="1">
      <c r="A139" s="66" t="s">
        <v>235</v>
      </c>
    </row>
    <row r="140" s="4" customFormat="1" ht="13.5" hidden="1">
      <c r="A140" s="66"/>
    </row>
    <row r="141" s="4" customFormat="1" ht="12.75">
      <c r="A141" s="240" t="s">
        <v>339</v>
      </c>
    </row>
    <row r="142" s="4" customFormat="1" ht="15.75">
      <c r="A142" s="67"/>
    </row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</sheetData>
  <sheetProtection/>
  <mergeCells count="79">
    <mergeCell ref="C70:C71"/>
    <mergeCell ref="E70:E71"/>
    <mergeCell ref="A64:A65"/>
    <mergeCell ref="A66:B66"/>
    <mergeCell ref="A60:A61"/>
    <mergeCell ref="A34:A36"/>
    <mergeCell ref="C34:C36"/>
    <mergeCell ref="A53:A58"/>
    <mergeCell ref="C53:C58"/>
    <mergeCell ref="E96:E97"/>
    <mergeCell ref="G70:G71"/>
    <mergeCell ref="F96:F97"/>
    <mergeCell ref="E92:E94"/>
    <mergeCell ref="G96:G97"/>
    <mergeCell ref="F92:F94"/>
    <mergeCell ref="G92:G94"/>
    <mergeCell ref="A90:B90"/>
    <mergeCell ref="A92:A94"/>
    <mergeCell ref="A76:B76"/>
    <mergeCell ref="A80:B80"/>
    <mergeCell ref="F68:F69"/>
    <mergeCell ref="C68:C69"/>
    <mergeCell ref="A68:A69"/>
    <mergeCell ref="F70:F71"/>
    <mergeCell ref="A84:B84"/>
    <mergeCell ref="A70:A71"/>
    <mergeCell ref="G60:G61"/>
    <mergeCell ref="C64:C65"/>
    <mergeCell ref="E64:E65"/>
    <mergeCell ref="F64:F65"/>
    <mergeCell ref="G64:G65"/>
    <mergeCell ref="G68:G69"/>
    <mergeCell ref="E68:E69"/>
    <mergeCell ref="C60:C61"/>
    <mergeCell ref="E60:E61"/>
    <mergeCell ref="F60:F61"/>
    <mergeCell ref="A103:B103"/>
    <mergeCell ref="A109:B109"/>
    <mergeCell ref="A98:B98"/>
    <mergeCell ref="A96:A97"/>
    <mergeCell ref="A101:B101"/>
    <mergeCell ref="C92:C94"/>
    <mergeCell ref="C96:C97"/>
    <mergeCell ref="J15:J16"/>
    <mergeCell ref="A16:A17"/>
    <mergeCell ref="C16:C17"/>
    <mergeCell ref="E16:E17"/>
    <mergeCell ref="F16:F17"/>
    <mergeCell ref="A39:A40"/>
    <mergeCell ref="C39:C40"/>
    <mergeCell ref="F29:F33"/>
    <mergeCell ref="A29:A33"/>
    <mergeCell ref="A18:A22"/>
    <mergeCell ref="B10:B14"/>
    <mergeCell ref="C11:C13"/>
    <mergeCell ref="E11:E13"/>
    <mergeCell ref="F34:F36"/>
    <mergeCell ref="F53:F58"/>
    <mergeCell ref="F39:F40"/>
    <mergeCell ref="B15:B22"/>
    <mergeCell ref="C18:C22"/>
    <mergeCell ref="F18:F22"/>
    <mergeCell ref="A47:B47"/>
    <mergeCell ref="D4:D6"/>
    <mergeCell ref="E4:E6"/>
    <mergeCell ref="F4:F6"/>
    <mergeCell ref="G4:G6"/>
    <mergeCell ref="F11:F13"/>
    <mergeCell ref="G16:G17"/>
    <mergeCell ref="H4:O4"/>
    <mergeCell ref="H5:H6"/>
    <mergeCell ref="I5:O5"/>
    <mergeCell ref="N6:O6"/>
    <mergeCell ref="A1:O1"/>
    <mergeCell ref="B2:M2"/>
    <mergeCell ref="N2:O2"/>
    <mergeCell ref="A4:A6"/>
    <mergeCell ref="B4:B6"/>
    <mergeCell ref="C4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2"/>
  <sheetViews>
    <sheetView zoomScalePageLayoutView="0" workbookViewId="0" topLeftCell="A86">
      <selection activeCell="D31" sqref="D31"/>
    </sheetView>
  </sheetViews>
  <sheetFormatPr defaultColWidth="1.37890625" defaultRowHeight="12.75"/>
  <cols>
    <col min="1" max="1" width="39.875" style="3" customWidth="1"/>
    <col min="2" max="2" width="6.125" style="3" customWidth="1"/>
    <col min="3" max="3" width="10.875" style="3" customWidth="1"/>
    <col min="4" max="4" width="17.125" style="3" customWidth="1"/>
    <col min="5" max="5" width="6.625" style="3" customWidth="1"/>
    <col min="6" max="6" width="6.375" style="3" customWidth="1"/>
    <col min="7" max="7" width="6.125" style="3" customWidth="1"/>
    <col min="8" max="9" width="12.625" style="3" customWidth="1"/>
    <col min="10" max="10" width="11.00390625" style="3" hidden="1" customWidth="1"/>
    <col min="11" max="11" width="13.875" style="3" customWidth="1"/>
    <col min="12" max="12" width="6.125" style="3" hidden="1" customWidth="1"/>
    <col min="13" max="13" width="8.875" style="3" hidden="1" customWidth="1"/>
    <col min="14" max="14" width="14.125" style="3" customWidth="1"/>
    <col min="15" max="15" width="8.00390625" style="3" hidden="1" customWidth="1"/>
    <col min="16" max="16384" width="1.37890625" style="3" customWidth="1"/>
  </cols>
  <sheetData>
    <row r="1" spans="1:15" ht="15.75">
      <c r="A1" s="887" t="s">
        <v>337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</row>
    <row r="2" spans="2:15" ht="15.75">
      <c r="B2" s="887" t="s">
        <v>466</v>
      </c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 t="s">
        <v>130</v>
      </c>
      <c r="O2" s="887"/>
    </row>
    <row r="3" s="4" customFormat="1" ht="12.75"/>
    <row r="4" spans="1:15" s="6" customFormat="1" ht="23.25" customHeight="1">
      <c r="A4" s="883" t="s">
        <v>0</v>
      </c>
      <c r="B4" s="873" t="s">
        <v>131</v>
      </c>
      <c r="C4" s="873" t="s">
        <v>132</v>
      </c>
      <c r="D4" s="880" t="s">
        <v>133</v>
      </c>
      <c r="E4" s="880" t="s">
        <v>134</v>
      </c>
      <c r="F4" s="873" t="s">
        <v>135</v>
      </c>
      <c r="G4" s="883" t="s">
        <v>69</v>
      </c>
      <c r="H4" s="873" t="s">
        <v>136</v>
      </c>
      <c r="I4" s="873"/>
      <c r="J4" s="873"/>
      <c r="K4" s="873"/>
      <c r="L4" s="873"/>
      <c r="M4" s="873"/>
      <c r="N4" s="873"/>
      <c r="O4" s="873"/>
    </row>
    <row r="5" spans="1:15" s="6" customFormat="1" ht="12">
      <c r="A5" s="883"/>
      <c r="B5" s="873"/>
      <c r="C5" s="873"/>
      <c r="D5" s="881"/>
      <c r="E5" s="881"/>
      <c r="F5" s="873"/>
      <c r="G5" s="883"/>
      <c r="H5" s="888" t="s">
        <v>137</v>
      </c>
      <c r="I5" s="883" t="s">
        <v>138</v>
      </c>
      <c r="J5" s="883"/>
      <c r="K5" s="883"/>
      <c r="L5" s="883"/>
      <c r="M5" s="883"/>
      <c r="N5" s="883"/>
      <c r="O5" s="883"/>
    </row>
    <row r="6" spans="1:15" s="6" customFormat="1" ht="88.5" customHeight="1">
      <c r="A6" s="883"/>
      <c r="B6" s="873"/>
      <c r="C6" s="873"/>
      <c r="D6" s="882"/>
      <c r="E6" s="882"/>
      <c r="F6" s="873"/>
      <c r="G6" s="883"/>
      <c r="H6" s="889"/>
      <c r="I6" s="5" t="s">
        <v>139</v>
      </c>
      <c r="J6" s="5" t="s">
        <v>140</v>
      </c>
      <c r="K6" s="5" t="s">
        <v>141</v>
      </c>
      <c r="L6" s="5" t="s">
        <v>142</v>
      </c>
      <c r="M6" s="5" t="s">
        <v>143</v>
      </c>
      <c r="N6" s="873" t="s">
        <v>144</v>
      </c>
      <c r="O6" s="873"/>
    </row>
    <row r="7" spans="1:15" s="6" customFormat="1" ht="12" hidden="1">
      <c r="A7" s="7"/>
      <c r="B7" s="7"/>
      <c r="C7" s="8"/>
      <c r="D7" s="8"/>
      <c r="E7" s="8"/>
      <c r="F7" s="8"/>
      <c r="G7" s="9"/>
      <c r="H7" s="7"/>
      <c r="I7" s="7"/>
      <c r="J7" s="7"/>
      <c r="K7" s="7"/>
      <c r="L7" s="7"/>
      <c r="M7" s="7"/>
      <c r="N7" s="7" t="s">
        <v>137</v>
      </c>
      <c r="O7" s="7" t="s">
        <v>145</v>
      </c>
    </row>
    <row r="8" spans="1:15" s="6" customFormat="1" ht="15" customHeight="1">
      <c r="A8" s="7">
        <v>1</v>
      </c>
      <c r="B8" s="7">
        <v>2</v>
      </c>
      <c r="C8" s="10" t="s">
        <v>146</v>
      </c>
      <c r="D8" s="7">
        <v>4</v>
      </c>
      <c r="E8" s="10" t="s">
        <v>147</v>
      </c>
      <c r="F8" s="7">
        <v>6</v>
      </c>
      <c r="G8" s="10" t="s">
        <v>148</v>
      </c>
      <c r="H8" s="7">
        <v>8</v>
      </c>
      <c r="I8" s="7">
        <v>9</v>
      </c>
      <c r="J8" s="10" t="s">
        <v>149</v>
      </c>
      <c r="K8" s="7">
        <v>10</v>
      </c>
      <c r="L8" s="7">
        <v>7</v>
      </c>
      <c r="M8" s="7">
        <v>8</v>
      </c>
      <c r="N8" s="7">
        <v>11</v>
      </c>
      <c r="O8" s="7">
        <v>10</v>
      </c>
    </row>
    <row r="9" spans="1:15" s="4" customFormat="1" ht="16.5" customHeight="1">
      <c r="A9" s="236" t="s">
        <v>150</v>
      </c>
      <c r="B9" s="74" t="s">
        <v>151</v>
      </c>
      <c r="C9" s="74" t="s">
        <v>152</v>
      </c>
      <c r="D9" s="237" t="s">
        <v>152</v>
      </c>
      <c r="E9" s="237" t="s">
        <v>152</v>
      </c>
      <c r="F9" s="237" t="s">
        <v>152</v>
      </c>
      <c r="G9" s="237" t="s">
        <v>152</v>
      </c>
      <c r="H9" s="75">
        <f>H10+H15+H23</f>
        <v>35788136.95</v>
      </c>
      <c r="I9" s="75">
        <f>I15</f>
        <v>21216061</v>
      </c>
      <c r="J9" s="75"/>
      <c r="K9" s="75">
        <f>K23</f>
        <v>14229675.95</v>
      </c>
      <c r="L9" s="238" t="s">
        <v>152</v>
      </c>
      <c r="M9" s="238" t="s">
        <v>152</v>
      </c>
      <c r="N9" s="75">
        <f>N10</f>
        <v>342400</v>
      </c>
      <c r="O9" s="13" t="s">
        <v>152</v>
      </c>
    </row>
    <row r="10" spans="1:15" s="4" customFormat="1" ht="12.75">
      <c r="A10" s="16" t="s">
        <v>153</v>
      </c>
      <c r="B10" s="857" t="s">
        <v>154</v>
      </c>
      <c r="C10" s="18" t="s">
        <v>152</v>
      </c>
      <c r="D10" s="18" t="s">
        <v>152</v>
      </c>
      <c r="E10" s="18" t="s">
        <v>152</v>
      </c>
      <c r="F10" s="18" t="s">
        <v>152</v>
      </c>
      <c r="G10" s="18" t="s">
        <v>152</v>
      </c>
      <c r="H10" s="19">
        <f>N10</f>
        <v>342400</v>
      </c>
      <c r="I10" s="20" t="s">
        <v>152</v>
      </c>
      <c r="J10" s="20"/>
      <c r="K10" s="20" t="s">
        <v>152</v>
      </c>
      <c r="L10" s="20" t="s">
        <v>152</v>
      </c>
      <c r="M10" s="20" t="s">
        <v>152</v>
      </c>
      <c r="N10" s="241">
        <f>N11+N14+N12+N13</f>
        <v>342400</v>
      </c>
      <c r="O10" s="18" t="s">
        <v>152</v>
      </c>
    </row>
    <row r="11" spans="1:15" s="4" customFormat="1" ht="25.5" hidden="1">
      <c r="A11" s="21" t="s">
        <v>155</v>
      </c>
      <c r="B11" s="857"/>
      <c r="C11" s="841" t="s">
        <v>156</v>
      </c>
      <c r="D11" s="22" t="s">
        <v>157</v>
      </c>
      <c r="E11" s="884"/>
      <c r="F11" s="841" t="s">
        <v>409</v>
      </c>
      <c r="G11" s="22"/>
      <c r="H11" s="19">
        <f>N11</f>
        <v>0</v>
      </c>
      <c r="I11" s="20" t="s">
        <v>152</v>
      </c>
      <c r="J11" s="20"/>
      <c r="K11" s="20" t="s">
        <v>152</v>
      </c>
      <c r="L11" s="20" t="s">
        <v>152</v>
      </c>
      <c r="M11" s="20" t="s">
        <v>152</v>
      </c>
      <c r="N11" s="241"/>
      <c r="O11" s="18" t="s">
        <v>152</v>
      </c>
    </row>
    <row r="12" spans="1:15" s="4" customFormat="1" ht="25.5">
      <c r="A12" s="304" t="s">
        <v>427</v>
      </c>
      <c r="B12" s="857"/>
      <c r="C12" s="858"/>
      <c r="D12" s="22" t="s">
        <v>157</v>
      </c>
      <c r="E12" s="885"/>
      <c r="F12" s="858"/>
      <c r="G12" s="22"/>
      <c r="H12" s="19">
        <f>N12</f>
        <v>32400</v>
      </c>
      <c r="I12" s="20" t="s">
        <v>152</v>
      </c>
      <c r="J12" s="20"/>
      <c r="K12" s="20" t="s">
        <v>152</v>
      </c>
      <c r="L12" s="20"/>
      <c r="M12" s="20"/>
      <c r="N12" s="241">
        <v>32400</v>
      </c>
      <c r="O12" s="18"/>
    </row>
    <row r="13" spans="1:15" s="4" customFormat="1" ht="16.5" customHeight="1">
      <c r="A13" s="21" t="s">
        <v>160</v>
      </c>
      <c r="B13" s="857"/>
      <c r="C13" s="842"/>
      <c r="D13" s="22" t="s">
        <v>157</v>
      </c>
      <c r="E13" s="886"/>
      <c r="F13" s="842"/>
      <c r="G13" s="22"/>
      <c r="H13" s="19">
        <f>N13</f>
        <v>40000</v>
      </c>
      <c r="I13" s="20" t="s">
        <v>152</v>
      </c>
      <c r="J13" s="20"/>
      <c r="K13" s="20" t="s">
        <v>152</v>
      </c>
      <c r="L13" s="20"/>
      <c r="M13" s="20"/>
      <c r="N13" s="241">
        <v>40000</v>
      </c>
      <c r="O13" s="18"/>
    </row>
    <row r="14" spans="1:15" s="4" customFormat="1" ht="16.5" customHeight="1">
      <c r="A14" s="21" t="s">
        <v>161</v>
      </c>
      <c r="B14" s="857"/>
      <c r="C14" s="22" t="s">
        <v>156</v>
      </c>
      <c r="D14" s="22" t="s">
        <v>157</v>
      </c>
      <c r="E14" s="22"/>
      <c r="F14" s="22" t="s">
        <v>410</v>
      </c>
      <c r="G14" s="22"/>
      <c r="H14" s="19">
        <f>N14</f>
        <v>270000</v>
      </c>
      <c r="I14" s="20" t="s">
        <v>152</v>
      </c>
      <c r="J14" s="20"/>
      <c r="K14" s="20" t="s">
        <v>152</v>
      </c>
      <c r="L14" s="20" t="s">
        <v>152</v>
      </c>
      <c r="M14" s="20" t="s">
        <v>152</v>
      </c>
      <c r="N14" s="241">
        <v>270000</v>
      </c>
      <c r="O14" s="18" t="s">
        <v>152</v>
      </c>
    </row>
    <row r="15" spans="1:15" s="4" customFormat="1" ht="16.5" customHeight="1">
      <c r="A15" s="21" t="s">
        <v>163</v>
      </c>
      <c r="B15" s="841" t="s">
        <v>164</v>
      </c>
      <c r="C15" s="17" t="s">
        <v>152</v>
      </c>
      <c r="D15" s="22"/>
      <c r="E15" s="17" t="s">
        <v>152</v>
      </c>
      <c r="F15" s="17" t="s">
        <v>152</v>
      </c>
      <c r="G15" s="17" t="s">
        <v>152</v>
      </c>
      <c r="H15" s="19">
        <f>SUM(H16:H22)</f>
        <v>21216061</v>
      </c>
      <c r="I15" s="19">
        <f>I16+I18+I19+I17+I22</f>
        <v>21216061</v>
      </c>
      <c r="J15" s="874"/>
      <c r="K15" s="26" t="s">
        <v>152</v>
      </c>
      <c r="L15" s="20" t="s">
        <v>152</v>
      </c>
      <c r="M15" s="20" t="s">
        <v>152</v>
      </c>
      <c r="N15" s="26" t="s">
        <v>152</v>
      </c>
      <c r="O15" s="18" t="s">
        <v>152</v>
      </c>
    </row>
    <row r="16" spans="1:16" s="4" customFormat="1" ht="12.75">
      <c r="A16" s="928" t="s">
        <v>349</v>
      </c>
      <c r="B16" s="858"/>
      <c r="C16" s="930" t="s">
        <v>22</v>
      </c>
      <c r="D16" s="22" t="s">
        <v>157</v>
      </c>
      <c r="E16" s="896"/>
      <c r="F16" s="867">
        <v>131</v>
      </c>
      <c r="G16" s="867"/>
      <c r="H16" s="19">
        <f aca="true" t="shared" si="0" ref="H16:H22">I16</f>
        <v>330400</v>
      </c>
      <c r="I16" s="19">
        <v>330400</v>
      </c>
      <c r="J16" s="874"/>
      <c r="K16" s="26" t="s">
        <v>152</v>
      </c>
      <c r="L16" s="20" t="s">
        <v>152</v>
      </c>
      <c r="M16" s="20" t="s">
        <v>152</v>
      </c>
      <c r="N16" s="26" t="s">
        <v>152</v>
      </c>
      <c r="O16" s="18" t="s">
        <v>152</v>
      </c>
      <c r="P16" s="28"/>
    </row>
    <row r="17" spans="1:16" s="4" customFormat="1" ht="12.75">
      <c r="A17" s="929"/>
      <c r="B17" s="858"/>
      <c r="C17" s="931"/>
      <c r="D17" s="373">
        <v>14130030000000000</v>
      </c>
      <c r="E17" s="897"/>
      <c r="F17" s="869"/>
      <c r="G17" s="869"/>
      <c r="H17" s="278">
        <f t="shared" si="0"/>
        <v>17310561</v>
      </c>
      <c r="I17" s="278">
        <f>16622600+687961</f>
        <v>17310561</v>
      </c>
      <c r="J17" s="278"/>
      <c r="K17" s="279" t="s">
        <v>152</v>
      </c>
      <c r="L17" s="280" t="s">
        <v>152</v>
      </c>
      <c r="M17" s="280" t="s">
        <v>152</v>
      </c>
      <c r="N17" s="279" t="s">
        <v>152</v>
      </c>
      <c r="O17" s="18"/>
      <c r="P17" s="28"/>
    </row>
    <row r="18" spans="1:15" s="4" customFormat="1" ht="15" customHeight="1">
      <c r="A18" s="932" t="s">
        <v>350</v>
      </c>
      <c r="B18" s="858"/>
      <c r="C18" s="902" t="s">
        <v>24</v>
      </c>
      <c r="D18" s="22" t="s">
        <v>157</v>
      </c>
      <c r="E18" s="30"/>
      <c r="F18" s="867">
        <v>131</v>
      </c>
      <c r="G18" s="22"/>
      <c r="H18" s="19">
        <f t="shared" si="0"/>
        <v>1134900</v>
      </c>
      <c r="I18" s="19">
        <v>1134900</v>
      </c>
      <c r="J18" s="19"/>
      <c r="K18" s="20" t="s">
        <v>152</v>
      </c>
      <c r="L18" s="20" t="s">
        <v>152</v>
      </c>
      <c r="M18" s="20" t="s">
        <v>152</v>
      </c>
      <c r="N18" s="20" t="s">
        <v>152</v>
      </c>
      <c r="O18" s="18" t="s">
        <v>152</v>
      </c>
    </row>
    <row r="19" spans="1:15" s="4" customFormat="1" ht="25.5" customHeight="1" hidden="1">
      <c r="A19" s="933"/>
      <c r="B19" s="858"/>
      <c r="C19" s="903"/>
      <c r="D19" s="18"/>
      <c r="E19" s="30"/>
      <c r="F19" s="868"/>
      <c r="G19" s="22"/>
      <c r="H19" s="19">
        <f t="shared" si="0"/>
        <v>0</v>
      </c>
      <c r="I19" s="19"/>
      <c r="J19" s="19"/>
      <c r="K19" s="20" t="s">
        <v>152</v>
      </c>
      <c r="L19" s="20" t="s">
        <v>152</v>
      </c>
      <c r="M19" s="20" t="s">
        <v>152</v>
      </c>
      <c r="N19" s="20" t="s">
        <v>152</v>
      </c>
      <c r="O19" s="18" t="s">
        <v>152</v>
      </c>
    </row>
    <row r="20" spans="1:15" s="4" customFormat="1" ht="25.5" customHeight="1" hidden="1">
      <c r="A20" s="933"/>
      <c r="B20" s="858"/>
      <c r="C20" s="903"/>
      <c r="D20" s="30"/>
      <c r="E20" s="22"/>
      <c r="F20" s="868"/>
      <c r="G20" s="22"/>
      <c r="H20" s="19">
        <f t="shared" si="0"/>
        <v>0</v>
      </c>
      <c r="I20" s="20"/>
      <c r="J20" s="19"/>
      <c r="K20" s="20" t="s">
        <v>152</v>
      </c>
      <c r="L20" s="20" t="s">
        <v>152</v>
      </c>
      <c r="M20" s="20" t="s">
        <v>152</v>
      </c>
      <c r="N20" s="20" t="s">
        <v>152</v>
      </c>
      <c r="O20" s="18" t="s">
        <v>152</v>
      </c>
    </row>
    <row r="21" spans="1:15" s="4" customFormat="1" ht="42.75" customHeight="1" hidden="1">
      <c r="A21" s="933"/>
      <c r="B21" s="858"/>
      <c r="C21" s="903"/>
      <c r="D21" s="30"/>
      <c r="E21" s="22"/>
      <c r="F21" s="868"/>
      <c r="G21" s="22"/>
      <c r="H21" s="19">
        <f t="shared" si="0"/>
        <v>0</v>
      </c>
      <c r="I21" s="20"/>
      <c r="J21" s="19"/>
      <c r="K21" s="20" t="s">
        <v>152</v>
      </c>
      <c r="L21" s="20" t="s">
        <v>152</v>
      </c>
      <c r="M21" s="20" t="s">
        <v>152</v>
      </c>
      <c r="N21" s="20" t="s">
        <v>152</v>
      </c>
      <c r="O21" s="18" t="s">
        <v>152</v>
      </c>
    </row>
    <row r="22" spans="1:15" s="4" customFormat="1" ht="12" customHeight="1">
      <c r="A22" s="934"/>
      <c r="B22" s="842"/>
      <c r="C22" s="904"/>
      <c r="D22" s="373">
        <v>14130030000000000</v>
      </c>
      <c r="E22" s="22"/>
      <c r="F22" s="869"/>
      <c r="G22" s="22"/>
      <c r="H22" s="278">
        <f t="shared" si="0"/>
        <v>2440200</v>
      </c>
      <c r="I22" s="280">
        <f>2396200+44000</f>
        <v>2440200</v>
      </c>
      <c r="J22" s="278"/>
      <c r="K22" s="280" t="s">
        <v>152</v>
      </c>
      <c r="L22" s="280" t="s">
        <v>152</v>
      </c>
      <c r="M22" s="280" t="s">
        <v>152</v>
      </c>
      <c r="N22" s="280" t="s">
        <v>152</v>
      </c>
      <c r="O22" s="18"/>
    </row>
    <row r="23" spans="1:15" s="4" customFormat="1" ht="12.75">
      <c r="A23" s="79" t="s">
        <v>167</v>
      </c>
      <c r="B23" s="17" t="s">
        <v>168</v>
      </c>
      <c r="C23" s="17" t="s">
        <v>152</v>
      </c>
      <c r="D23" s="17" t="s">
        <v>152</v>
      </c>
      <c r="E23" s="17" t="s">
        <v>152</v>
      </c>
      <c r="F23" s="17" t="s">
        <v>152</v>
      </c>
      <c r="G23" s="17" t="s">
        <v>152</v>
      </c>
      <c r="H23" s="19">
        <f>K23</f>
        <v>14229675.95</v>
      </c>
      <c r="I23" s="20" t="s">
        <v>152</v>
      </c>
      <c r="J23" s="19"/>
      <c r="K23" s="19">
        <f>SUM(K24:K40)</f>
        <v>14229675.95</v>
      </c>
      <c r="L23" s="20" t="s">
        <v>152</v>
      </c>
      <c r="M23" s="20" t="s">
        <v>152</v>
      </c>
      <c r="N23" s="20" t="s">
        <v>152</v>
      </c>
      <c r="O23" s="18" t="s">
        <v>152</v>
      </c>
    </row>
    <row r="24" spans="1:16" s="4" customFormat="1" ht="72.75" customHeight="1">
      <c r="A24" s="32" t="s">
        <v>64</v>
      </c>
      <c r="B24" s="17"/>
      <c r="C24" s="33" t="s">
        <v>25</v>
      </c>
      <c r="D24" s="34" t="s">
        <v>169</v>
      </c>
      <c r="E24" s="17"/>
      <c r="F24" s="17" t="s">
        <v>411</v>
      </c>
      <c r="G24" s="17"/>
      <c r="H24" s="35">
        <f>K24</f>
        <v>839300</v>
      </c>
      <c r="I24" s="26" t="s">
        <v>152</v>
      </c>
      <c r="J24" s="35"/>
      <c r="K24" s="35">
        <v>839300</v>
      </c>
      <c r="L24" s="26" t="s">
        <v>152</v>
      </c>
      <c r="M24" s="26" t="s">
        <v>152</v>
      </c>
      <c r="N24" s="26" t="s">
        <v>152</v>
      </c>
      <c r="O24" s="36" t="s">
        <v>152</v>
      </c>
      <c r="P24" s="37"/>
    </row>
    <row r="25" spans="1:15" s="4" customFormat="1" ht="12.75" hidden="1">
      <c r="A25" s="38" t="s">
        <v>170</v>
      </c>
      <c r="B25" s="17" t="s">
        <v>171</v>
      </c>
      <c r="C25" s="22"/>
      <c r="D25" s="30"/>
      <c r="E25" s="22"/>
      <c r="F25" s="22"/>
      <c r="G25" s="22"/>
      <c r="H25" s="19"/>
      <c r="I25" s="20" t="s">
        <v>152</v>
      </c>
      <c r="J25" s="19"/>
      <c r="K25" s="19"/>
      <c r="L25" s="20" t="s">
        <v>152</v>
      </c>
      <c r="M25" s="20" t="s">
        <v>152</v>
      </c>
      <c r="N25" s="19"/>
      <c r="O25" s="39"/>
    </row>
    <row r="26" spans="1:15" s="4" customFormat="1" ht="12.75" customHeight="1" hidden="1">
      <c r="A26" s="38" t="s">
        <v>172</v>
      </c>
      <c r="B26" s="17" t="s">
        <v>162</v>
      </c>
      <c r="C26" s="22"/>
      <c r="D26" s="22"/>
      <c r="E26" s="22"/>
      <c r="F26" s="22" t="s">
        <v>152</v>
      </c>
      <c r="G26" s="22"/>
      <c r="H26" s="19"/>
      <c r="I26" s="20" t="s">
        <v>152</v>
      </c>
      <c r="J26" s="19"/>
      <c r="K26" s="19"/>
      <c r="L26" s="20" t="s">
        <v>152</v>
      </c>
      <c r="M26" s="20" t="s">
        <v>152</v>
      </c>
      <c r="N26" s="19"/>
      <c r="O26" s="18" t="s">
        <v>152</v>
      </c>
    </row>
    <row r="27" spans="1:15" s="4" customFormat="1" ht="12.75" customHeight="1" hidden="1">
      <c r="A27" s="40" t="s">
        <v>173</v>
      </c>
      <c r="B27" s="17"/>
      <c r="C27" s="33" t="s">
        <v>26</v>
      </c>
      <c r="D27" s="17" t="s">
        <v>157</v>
      </c>
      <c r="E27" s="22"/>
      <c r="F27" s="17" t="s">
        <v>162</v>
      </c>
      <c r="G27" s="22"/>
      <c r="H27" s="19">
        <f>K27</f>
        <v>0</v>
      </c>
      <c r="I27" s="26" t="s">
        <v>152</v>
      </c>
      <c r="J27" s="19"/>
      <c r="K27" s="19"/>
      <c r="L27" s="20"/>
      <c r="M27" s="20"/>
      <c r="N27" s="26" t="s">
        <v>152</v>
      </c>
      <c r="O27" s="18"/>
    </row>
    <row r="28" spans="1:15" s="4" customFormat="1" ht="25.5">
      <c r="A28" s="298" t="s">
        <v>63</v>
      </c>
      <c r="B28" s="299"/>
      <c r="C28" s="300" t="s">
        <v>59</v>
      </c>
      <c r="D28" s="299" t="s">
        <v>157</v>
      </c>
      <c r="E28" s="296"/>
      <c r="F28" s="17" t="s">
        <v>411</v>
      </c>
      <c r="G28" s="22"/>
      <c r="H28" s="19">
        <f>K28</f>
        <v>244000</v>
      </c>
      <c r="I28" s="26" t="s">
        <v>152</v>
      </c>
      <c r="J28" s="19"/>
      <c r="K28" s="19">
        <f>K83</f>
        <v>244000</v>
      </c>
      <c r="L28" s="20"/>
      <c r="M28" s="20"/>
      <c r="N28" s="26" t="s">
        <v>152</v>
      </c>
      <c r="O28" s="18"/>
    </row>
    <row r="29" spans="1:15" s="4" customFormat="1" ht="12.75">
      <c r="A29" s="917" t="s">
        <v>79</v>
      </c>
      <c r="B29" s="299"/>
      <c r="C29" s="300" t="s">
        <v>87</v>
      </c>
      <c r="D29" s="17" t="s">
        <v>157</v>
      </c>
      <c r="F29" s="841" t="s">
        <v>411</v>
      </c>
      <c r="G29" s="22"/>
      <c r="H29" s="19">
        <f>K29</f>
        <v>100000</v>
      </c>
      <c r="I29" s="26" t="s">
        <v>152</v>
      </c>
      <c r="J29" s="46"/>
      <c r="K29" s="372">
        <f>K85</f>
        <v>100000</v>
      </c>
      <c r="L29" s="46"/>
      <c r="M29" s="46"/>
      <c r="N29" s="26" t="s">
        <v>152</v>
      </c>
      <c r="O29" s="18"/>
    </row>
    <row r="30" spans="1:15" s="4" customFormat="1" ht="12.75">
      <c r="A30" s="918"/>
      <c r="B30" s="299"/>
      <c r="C30" s="300" t="s">
        <v>87</v>
      </c>
      <c r="D30" s="296" t="s">
        <v>415</v>
      </c>
      <c r="E30" s="296"/>
      <c r="F30" s="858"/>
      <c r="G30" s="22"/>
      <c r="H30" s="19">
        <f>K30</f>
        <v>64800</v>
      </c>
      <c r="I30" s="26" t="s">
        <v>152</v>
      </c>
      <c r="J30" s="19"/>
      <c r="K30" s="19">
        <f>K86</f>
        <v>64800</v>
      </c>
      <c r="L30" s="20"/>
      <c r="M30" s="20"/>
      <c r="N30" s="26" t="s">
        <v>152</v>
      </c>
      <c r="O30" s="18"/>
    </row>
    <row r="31" spans="1:15" s="4" customFormat="1" ht="12.75">
      <c r="A31" s="918"/>
      <c r="B31" s="299"/>
      <c r="C31" s="300" t="s">
        <v>87</v>
      </c>
      <c r="D31" s="296" t="s">
        <v>417</v>
      </c>
      <c r="E31" s="296"/>
      <c r="F31" s="858"/>
      <c r="G31" s="22"/>
      <c r="H31" s="19">
        <f aca="true" t="shared" si="1" ref="H31:H40">K31</f>
        <v>7200</v>
      </c>
      <c r="I31" s="26" t="s">
        <v>152</v>
      </c>
      <c r="J31" s="19"/>
      <c r="K31" s="19">
        <f>K87</f>
        <v>7200</v>
      </c>
      <c r="L31" s="20"/>
      <c r="M31" s="20"/>
      <c r="N31" s="26" t="s">
        <v>152</v>
      </c>
      <c r="O31" s="18"/>
    </row>
    <row r="32" spans="1:15" s="4" customFormat="1" ht="12.75">
      <c r="A32" s="918"/>
      <c r="B32" s="299"/>
      <c r="C32" s="300" t="s">
        <v>87</v>
      </c>
      <c r="D32" s="296" t="s">
        <v>418</v>
      </c>
      <c r="E32" s="296"/>
      <c r="F32" s="858"/>
      <c r="G32" s="22"/>
      <c r="H32" s="19">
        <f t="shared" si="1"/>
        <v>16200</v>
      </c>
      <c r="I32" s="26" t="s">
        <v>152</v>
      </c>
      <c r="J32" s="19"/>
      <c r="K32" s="19">
        <f>K88</f>
        <v>16200</v>
      </c>
      <c r="L32" s="20"/>
      <c r="M32" s="20"/>
      <c r="N32" s="26" t="s">
        <v>152</v>
      </c>
      <c r="O32" s="18"/>
    </row>
    <row r="33" spans="1:15" s="4" customFormat="1" ht="12.75">
      <c r="A33" s="919"/>
      <c r="B33" s="299"/>
      <c r="C33" s="300" t="s">
        <v>87</v>
      </c>
      <c r="D33" s="296" t="s">
        <v>419</v>
      </c>
      <c r="E33" s="296"/>
      <c r="F33" s="842"/>
      <c r="G33" s="22"/>
      <c r="H33" s="19">
        <f t="shared" si="1"/>
        <v>1800</v>
      </c>
      <c r="I33" s="26" t="s">
        <v>152</v>
      </c>
      <c r="J33" s="19"/>
      <c r="K33" s="19">
        <f>K89</f>
        <v>1800</v>
      </c>
      <c r="L33" s="20"/>
      <c r="M33" s="20"/>
      <c r="N33" s="26" t="s">
        <v>152</v>
      </c>
      <c r="O33" s="18"/>
    </row>
    <row r="34" spans="1:15" s="4" customFormat="1" ht="12.75">
      <c r="A34" s="926" t="s">
        <v>247</v>
      </c>
      <c r="B34" s="299"/>
      <c r="C34" s="927" t="s">
        <v>96</v>
      </c>
      <c r="D34" s="299" t="s">
        <v>157</v>
      </c>
      <c r="E34" s="296"/>
      <c r="F34" s="841" t="s">
        <v>411</v>
      </c>
      <c r="G34" s="22"/>
      <c r="H34" s="19">
        <f t="shared" si="1"/>
        <v>175547</v>
      </c>
      <c r="I34" s="26" t="s">
        <v>152</v>
      </c>
      <c r="J34" s="19"/>
      <c r="K34" s="19">
        <f>K92</f>
        <v>175547</v>
      </c>
      <c r="L34" s="20"/>
      <c r="M34" s="20"/>
      <c r="N34" s="26" t="s">
        <v>152</v>
      </c>
      <c r="O34" s="18"/>
    </row>
    <row r="35" spans="1:15" s="4" customFormat="1" ht="12.75">
      <c r="A35" s="926"/>
      <c r="B35" s="299"/>
      <c r="C35" s="927"/>
      <c r="D35" s="296" t="s">
        <v>348</v>
      </c>
      <c r="E35" s="296"/>
      <c r="F35" s="858"/>
      <c r="G35" s="22"/>
      <c r="H35" s="19">
        <f t="shared" si="1"/>
        <v>11860.7</v>
      </c>
      <c r="I35" s="26" t="s">
        <v>152</v>
      </c>
      <c r="J35" s="19"/>
      <c r="K35" s="19">
        <f>K94+K97</f>
        <v>11860.7</v>
      </c>
      <c r="L35" s="20"/>
      <c r="M35" s="20"/>
      <c r="N35" s="26" t="s">
        <v>152</v>
      </c>
      <c r="O35" s="18"/>
    </row>
    <row r="36" spans="1:15" s="4" customFormat="1" ht="12.75">
      <c r="A36" s="926"/>
      <c r="B36" s="299"/>
      <c r="C36" s="927"/>
      <c r="D36" s="299" t="s">
        <v>281</v>
      </c>
      <c r="E36" s="296"/>
      <c r="F36" s="842"/>
      <c r="G36" s="22"/>
      <c r="H36" s="19">
        <f t="shared" si="1"/>
        <v>106746.25</v>
      </c>
      <c r="I36" s="26" t="s">
        <v>152</v>
      </c>
      <c r="J36" s="19"/>
      <c r="K36" s="19">
        <f>K93</f>
        <v>106746.25</v>
      </c>
      <c r="L36" s="20"/>
      <c r="M36" s="20"/>
      <c r="N36" s="26" t="s">
        <v>152</v>
      </c>
      <c r="O36" s="18"/>
    </row>
    <row r="37" spans="1:15" s="4" customFormat="1" ht="63.75">
      <c r="A37" s="304" t="s">
        <v>62</v>
      </c>
      <c r="B37" s="305"/>
      <c r="C37" s="261" t="s">
        <v>60</v>
      </c>
      <c r="D37" s="299" t="s">
        <v>268</v>
      </c>
      <c r="E37" s="296"/>
      <c r="F37" s="17" t="s">
        <v>411</v>
      </c>
      <c r="G37" s="22"/>
      <c r="H37" s="19">
        <f t="shared" si="1"/>
        <v>350000</v>
      </c>
      <c r="I37" s="26" t="s">
        <v>152</v>
      </c>
      <c r="J37" s="19"/>
      <c r="K37" s="19">
        <f>K99</f>
        <v>350000</v>
      </c>
      <c r="L37" s="20"/>
      <c r="M37" s="20"/>
      <c r="N37" s="26" t="s">
        <v>152</v>
      </c>
      <c r="O37" s="18"/>
    </row>
    <row r="38" spans="1:15" s="4" customFormat="1" ht="25.5">
      <c r="A38" s="304" t="s">
        <v>429</v>
      </c>
      <c r="B38" s="305"/>
      <c r="C38" s="296" t="s">
        <v>378</v>
      </c>
      <c r="D38" s="296" t="s">
        <v>157</v>
      </c>
      <c r="E38" s="296"/>
      <c r="F38" s="17" t="s">
        <v>411</v>
      </c>
      <c r="G38" s="22"/>
      <c r="H38" s="19">
        <f t="shared" si="1"/>
        <v>90000</v>
      </c>
      <c r="I38" s="26" t="s">
        <v>152</v>
      </c>
      <c r="J38" s="19"/>
      <c r="K38" s="19">
        <f>K108</f>
        <v>90000</v>
      </c>
      <c r="L38" s="20"/>
      <c r="M38" s="20"/>
      <c r="N38" s="26" t="s">
        <v>152</v>
      </c>
      <c r="O38" s="18"/>
    </row>
    <row r="39" spans="1:15" s="4" customFormat="1" ht="21" customHeight="1">
      <c r="A39" s="915" t="s">
        <v>351</v>
      </c>
      <c r="B39" s="305"/>
      <c r="C39" s="916" t="s">
        <v>344</v>
      </c>
      <c r="D39" s="296" t="s">
        <v>345</v>
      </c>
      <c r="E39" s="296"/>
      <c r="F39" s="841" t="s">
        <v>411</v>
      </c>
      <c r="G39" s="22"/>
      <c r="H39" s="19">
        <f t="shared" si="1"/>
        <v>11000000</v>
      </c>
      <c r="I39" s="26" t="s">
        <v>152</v>
      </c>
      <c r="J39" s="19"/>
      <c r="K39" s="19">
        <f>K104</f>
        <v>11000000</v>
      </c>
      <c r="L39" s="20"/>
      <c r="M39" s="20"/>
      <c r="N39" s="26" t="s">
        <v>152</v>
      </c>
      <c r="O39" s="18"/>
    </row>
    <row r="40" spans="1:15" s="4" customFormat="1" ht="18" customHeight="1">
      <c r="A40" s="915"/>
      <c r="B40" s="305"/>
      <c r="C40" s="916"/>
      <c r="D40" s="296" t="s">
        <v>348</v>
      </c>
      <c r="E40" s="296"/>
      <c r="F40" s="842"/>
      <c r="G40" s="22"/>
      <c r="H40" s="19">
        <f t="shared" si="1"/>
        <v>1222222</v>
      </c>
      <c r="I40" s="26" t="s">
        <v>152</v>
      </c>
      <c r="J40" s="19"/>
      <c r="K40" s="19">
        <f>K105+K106</f>
        <v>1222222</v>
      </c>
      <c r="L40" s="20"/>
      <c r="M40" s="20"/>
      <c r="N40" s="26" t="s">
        <v>152</v>
      </c>
      <c r="O40" s="18"/>
    </row>
    <row r="41" spans="1:15" s="46" customFormat="1" ht="17.25" customHeight="1">
      <c r="A41" s="41" t="s">
        <v>174</v>
      </c>
      <c r="B41" s="42" t="s">
        <v>175</v>
      </c>
      <c r="C41" s="260" t="s">
        <v>152</v>
      </c>
      <c r="D41" s="260" t="s">
        <v>152</v>
      </c>
      <c r="E41" s="260" t="s">
        <v>152</v>
      </c>
      <c r="F41" s="260" t="s">
        <v>152</v>
      </c>
      <c r="G41" s="260" t="s">
        <v>152</v>
      </c>
      <c r="H41" s="44">
        <f>I41+N41+K41</f>
        <v>35788136.95</v>
      </c>
      <c r="I41" s="44">
        <f>I47+I66+I76</f>
        <v>21216061</v>
      </c>
      <c r="J41" s="44"/>
      <c r="K41" s="44">
        <f>K76+K80+K82+K90+K98+K101+K103+K84+K107</f>
        <v>14229675.95</v>
      </c>
      <c r="L41" s="44"/>
      <c r="M41" s="44"/>
      <c r="N41" s="44">
        <f>N109</f>
        <v>342400</v>
      </c>
      <c r="O41" s="45"/>
    </row>
    <row r="42" spans="1:15" s="46" customFormat="1" ht="18" customHeight="1">
      <c r="A42" s="21" t="s">
        <v>176</v>
      </c>
      <c r="B42" s="22" t="s">
        <v>177</v>
      </c>
      <c r="C42" s="47" t="s">
        <v>152</v>
      </c>
      <c r="D42" s="47" t="s">
        <v>152</v>
      </c>
      <c r="E42" s="47" t="s">
        <v>152</v>
      </c>
      <c r="F42" s="47" t="s">
        <v>152</v>
      </c>
      <c r="G42" s="47" t="s">
        <v>152</v>
      </c>
      <c r="H42" s="19">
        <f>I42+N42</f>
        <v>16785100</v>
      </c>
      <c r="I42" s="19">
        <f>I43+I45</f>
        <v>16785100</v>
      </c>
      <c r="J42" s="19"/>
      <c r="K42" s="19"/>
      <c r="L42" s="19"/>
      <c r="M42" s="19"/>
      <c r="N42" s="19"/>
      <c r="O42" s="18" t="s">
        <v>152</v>
      </c>
    </row>
    <row r="43" spans="1:15" s="46" customFormat="1" ht="25.5">
      <c r="A43" s="40" t="s">
        <v>178</v>
      </c>
      <c r="B43" s="22" t="s">
        <v>179</v>
      </c>
      <c r="C43" s="47" t="s">
        <v>152</v>
      </c>
      <c r="D43" s="47" t="s">
        <v>152</v>
      </c>
      <c r="E43" s="47" t="s">
        <v>152</v>
      </c>
      <c r="F43" s="47" t="s">
        <v>152</v>
      </c>
      <c r="G43" s="47" t="s">
        <v>152</v>
      </c>
      <c r="H43" s="19">
        <f>I43+N43</f>
        <v>16728000</v>
      </c>
      <c r="I43" s="19">
        <f>I48+I49+I51+I52</f>
        <v>16728000</v>
      </c>
      <c r="J43" s="19"/>
      <c r="K43" s="19"/>
      <c r="L43" s="19"/>
      <c r="M43" s="19"/>
      <c r="N43" s="19"/>
      <c r="O43" s="18" t="s">
        <v>152</v>
      </c>
    </row>
    <row r="44" spans="1:15" s="46" customFormat="1" ht="9.75" customHeight="1" hidden="1">
      <c r="A44" s="21" t="s">
        <v>180</v>
      </c>
      <c r="B44" s="22" t="s">
        <v>181</v>
      </c>
      <c r="C44" s="47" t="s">
        <v>152</v>
      </c>
      <c r="D44" s="47" t="s">
        <v>152</v>
      </c>
      <c r="E44" s="47" t="s">
        <v>152</v>
      </c>
      <c r="F44" s="47" t="s">
        <v>152</v>
      </c>
      <c r="G44" s="47" t="s">
        <v>152</v>
      </c>
      <c r="H44" s="19"/>
      <c r="I44" s="19"/>
      <c r="J44" s="19"/>
      <c r="K44" s="19"/>
      <c r="L44" s="19"/>
      <c r="M44" s="19"/>
      <c r="N44" s="19"/>
      <c r="O44" s="18" t="s">
        <v>152</v>
      </c>
    </row>
    <row r="45" spans="1:15" s="46" customFormat="1" ht="25.5">
      <c r="A45" s="21" t="s">
        <v>182</v>
      </c>
      <c r="B45" s="22" t="s">
        <v>183</v>
      </c>
      <c r="C45" s="47" t="s">
        <v>152</v>
      </c>
      <c r="D45" s="47" t="s">
        <v>152</v>
      </c>
      <c r="E45" s="47" t="s">
        <v>152</v>
      </c>
      <c r="F45" s="47" t="s">
        <v>152</v>
      </c>
      <c r="G45" s="47" t="s">
        <v>152</v>
      </c>
      <c r="H45" s="19">
        <f>I45+N45</f>
        <v>57100</v>
      </c>
      <c r="I45" s="19">
        <f>I72+I73</f>
        <v>57100</v>
      </c>
      <c r="J45" s="19"/>
      <c r="K45" s="19"/>
      <c r="L45" s="19"/>
      <c r="M45" s="19"/>
      <c r="N45" s="19"/>
      <c r="O45" s="18" t="s">
        <v>152</v>
      </c>
    </row>
    <row r="46" spans="1:15" s="46" customFormat="1" ht="13.5" customHeight="1" hidden="1">
      <c r="A46" s="21" t="s">
        <v>184</v>
      </c>
      <c r="B46" s="22" t="s">
        <v>185</v>
      </c>
      <c r="C46" s="47" t="s">
        <v>152</v>
      </c>
      <c r="D46" s="47" t="s">
        <v>152</v>
      </c>
      <c r="E46" s="47" t="s">
        <v>152</v>
      </c>
      <c r="F46" s="47" t="s">
        <v>152</v>
      </c>
      <c r="G46" s="47" t="s">
        <v>152</v>
      </c>
      <c r="H46" s="19">
        <v>0</v>
      </c>
      <c r="I46" s="19">
        <v>0</v>
      </c>
      <c r="J46" s="19"/>
      <c r="K46" s="19"/>
      <c r="L46" s="19"/>
      <c r="M46" s="19"/>
      <c r="N46" s="19"/>
      <c r="O46" s="39"/>
    </row>
    <row r="47" spans="1:15" s="46" customFormat="1" ht="29.25" customHeight="1">
      <c r="A47" s="839" t="s">
        <v>186</v>
      </c>
      <c r="B47" s="840"/>
      <c r="C47" s="48" t="s">
        <v>22</v>
      </c>
      <c r="D47" s="12"/>
      <c r="E47" s="48"/>
      <c r="F47" s="12"/>
      <c r="G47" s="12"/>
      <c r="H47" s="75">
        <f>SUM(H48:H65)</f>
        <v>17640961</v>
      </c>
      <c r="I47" s="75">
        <f>SUM(I48:I65)</f>
        <v>17640961</v>
      </c>
      <c r="J47" s="14"/>
      <c r="K47" s="15" t="s">
        <v>187</v>
      </c>
      <c r="L47" s="15"/>
      <c r="M47" s="15"/>
      <c r="N47" s="15" t="s">
        <v>187</v>
      </c>
      <c r="O47" s="50"/>
    </row>
    <row r="48" spans="1:15" s="46" customFormat="1" ht="12.75">
      <c r="A48" s="294" t="s">
        <v>4</v>
      </c>
      <c r="B48" s="276"/>
      <c r="C48" s="275" t="s">
        <v>22</v>
      </c>
      <c r="D48" s="373">
        <v>14130030000000000</v>
      </c>
      <c r="E48" s="275" t="s">
        <v>188</v>
      </c>
      <c r="F48" s="275" t="s">
        <v>179</v>
      </c>
      <c r="G48" s="275" t="s">
        <v>189</v>
      </c>
      <c r="H48" s="278">
        <f>I48</f>
        <v>12848000</v>
      </c>
      <c r="I48" s="295">
        <f>12458900+389100</f>
        <v>12848000</v>
      </c>
      <c r="J48" s="278"/>
      <c r="K48" s="279" t="s">
        <v>152</v>
      </c>
      <c r="L48" s="279" t="s">
        <v>152</v>
      </c>
      <c r="M48" s="279" t="s">
        <v>152</v>
      </c>
      <c r="N48" s="279" t="s">
        <v>152</v>
      </c>
      <c r="O48" s="17" t="s">
        <v>152</v>
      </c>
    </row>
    <row r="49" spans="1:15" s="46" customFormat="1" ht="15.75" customHeight="1" hidden="1">
      <c r="A49" s="40" t="s">
        <v>5</v>
      </c>
      <c r="B49" s="22"/>
      <c r="C49" s="17" t="s">
        <v>22</v>
      </c>
      <c r="D49" s="22" t="s">
        <v>157</v>
      </c>
      <c r="E49" s="17" t="s">
        <v>188</v>
      </c>
      <c r="F49" s="17" t="s">
        <v>190</v>
      </c>
      <c r="G49" s="17" t="s">
        <v>191</v>
      </c>
      <c r="H49" s="19">
        <f>I49</f>
        <v>0</v>
      </c>
      <c r="I49" s="19"/>
      <c r="J49" s="19"/>
      <c r="K49" s="26" t="s">
        <v>152</v>
      </c>
      <c r="L49" s="26" t="s">
        <v>152</v>
      </c>
      <c r="M49" s="26" t="s">
        <v>152</v>
      </c>
      <c r="N49" s="26" t="s">
        <v>152</v>
      </c>
      <c r="O49" s="17"/>
    </row>
    <row r="50" spans="1:15" s="46" customFormat="1" ht="12.75" hidden="1">
      <c r="A50" s="40" t="s">
        <v>5</v>
      </c>
      <c r="B50" s="22"/>
      <c r="C50" s="22"/>
      <c r="D50" s="30"/>
      <c r="E50" s="22"/>
      <c r="F50" s="22" t="s">
        <v>190</v>
      </c>
      <c r="G50" s="22" t="s">
        <v>191</v>
      </c>
      <c r="H50" s="19">
        <f aca="true" t="shared" si="2" ref="H50:H65">I50</f>
        <v>0</v>
      </c>
      <c r="I50" s="19"/>
      <c r="J50" s="19"/>
      <c r="K50" s="26" t="s">
        <v>152</v>
      </c>
      <c r="L50" s="26" t="s">
        <v>152</v>
      </c>
      <c r="M50" s="26" t="s">
        <v>152</v>
      </c>
      <c r="N50" s="26" t="s">
        <v>152</v>
      </c>
      <c r="O50" s="17" t="s">
        <v>152</v>
      </c>
    </row>
    <row r="51" spans="1:15" s="46" customFormat="1" ht="12.75">
      <c r="A51" s="374" t="s">
        <v>6</v>
      </c>
      <c r="B51" s="22"/>
      <c r="C51" s="275" t="s">
        <v>22</v>
      </c>
      <c r="D51" s="373">
        <v>14130030000000000</v>
      </c>
      <c r="E51" s="275" t="s">
        <v>188</v>
      </c>
      <c r="F51" s="275" t="s">
        <v>192</v>
      </c>
      <c r="G51" s="275" t="s">
        <v>193</v>
      </c>
      <c r="H51" s="278">
        <f t="shared" si="2"/>
        <v>3880000</v>
      </c>
      <c r="I51" s="295">
        <f>3762600+117400</f>
        <v>3880000</v>
      </c>
      <c r="J51" s="278"/>
      <c r="K51" s="279" t="s">
        <v>152</v>
      </c>
      <c r="L51" s="279" t="s">
        <v>152</v>
      </c>
      <c r="M51" s="279" t="s">
        <v>152</v>
      </c>
      <c r="N51" s="279" t="s">
        <v>152</v>
      </c>
      <c r="O51" s="17" t="s">
        <v>152</v>
      </c>
    </row>
    <row r="52" spans="1:15" s="46" customFormat="1" ht="12.75" hidden="1">
      <c r="A52" s="89"/>
      <c r="B52" s="25"/>
      <c r="C52" s="297"/>
      <c r="D52" s="53">
        <v>14130030000000000</v>
      </c>
      <c r="E52" s="52"/>
      <c r="F52" s="54"/>
      <c r="G52" s="54"/>
      <c r="H52" s="19">
        <f t="shared" si="2"/>
        <v>0</v>
      </c>
      <c r="I52" s="19"/>
      <c r="J52" s="19"/>
      <c r="K52" s="26" t="s">
        <v>152</v>
      </c>
      <c r="L52" s="26" t="s">
        <v>152</v>
      </c>
      <c r="M52" s="26" t="s">
        <v>152</v>
      </c>
      <c r="N52" s="26" t="s">
        <v>152</v>
      </c>
      <c r="O52" s="17"/>
    </row>
    <row r="53" spans="1:15" s="46" customFormat="1" ht="13.5" customHeight="1">
      <c r="A53" s="932" t="s">
        <v>7</v>
      </c>
      <c r="B53" s="22"/>
      <c r="C53" s="902" t="s">
        <v>22</v>
      </c>
      <c r="D53" s="22" t="s">
        <v>157</v>
      </c>
      <c r="E53" s="22" t="s">
        <v>188</v>
      </c>
      <c r="F53" s="902" t="s">
        <v>194</v>
      </c>
      <c r="G53" s="22" t="s">
        <v>195</v>
      </c>
      <c r="H53" s="19">
        <f t="shared" si="2"/>
        <v>30200</v>
      </c>
      <c r="I53" s="97">
        <v>30200</v>
      </c>
      <c r="J53" s="19"/>
      <c r="K53" s="26" t="s">
        <v>152</v>
      </c>
      <c r="L53" s="26" t="s">
        <v>152</v>
      </c>
      <c r="M53" s="26" t="s">
        <v>152</v>
      </c>
      <c r="N53" s="26" t="s">
        <v>152</v>
      </c>
      <c r="O53" s="17" t="s">
        <v>152</v>
      </c>
    </row>
    <row r="54" spans="1:15" s="46" customFormat="1" ht="12.75" customHeight="1" hidden="1">
      <c r="A54" s="933"/>
      <c r="B54" s="22"/>
      <c r="C54" s="903"/>
      <c r="D54" s="30"/>
      <c r="E54" s="22"/>
      <c r="F54" s="903"/>
      <c r="G54" s="22" t="s">
        <v>195</v>
      </c>
      <c r="H54" s="19">
        <f t="shared" si="2"/>
        <v>0</v>
      </c>
      <c r="I54" s="19"/>
      <c r="J54" s="19"/>
      <c r="K54" s="26" t="s">
        <v>152</v>
      </c>
      <c r="L54" s="26" t="s">
        <v>152</v>
      </c>
      <c r="M54" s="26" t="s">
        <v>152</v>
      </c>
      <c r="N54" s="26" t="s">
        <v>152</v>
      </c>
      <c r="O54" s="17" t="s">
        <v>152</v>
      </c>
    </row>
    <row r="55" spans="1:15" s="46" customFormat="1" ht="12.75" customHeight="1" hidden="1">
      <c r="A55" s="933"/>
      <c r="B55" s="22"/>
      <c r="C55" s="903"/>
      <c r="D55" s="30"/>
      <c r="E55" s="22"/>
      <c r="F55" s="903"/>
      <c r="G55" s="22"/>
      <c r="H55" s="19">
        <f t="shared" si="2"/>
        <v>0</v>
      </c>
      <c r="I55" s="19"/>
      <c r="J55" s="19"/>
      <c r="K55" s="26" t="s">
        <v>152</v>
      </c>
      <c r="L55" s="26" t="s">
        <v>152</v>
      </c>
      <c r="M55" s="26" t="s">
        <v>152</v>
      </c>
      <c r="N55" s="26" t="s">
        <v>152</v>
      </c>
      <c r="O55" s="17" t="s">
        <v>152</v>
      </c>
    </row>
    <row r="56" spans="1:15" s="46" customFormat="1" ht="12.75" customHeight="1" hidden="1">
      <c r="A56" s="933"/>
      <c r="B56" s="22"/>
      <c r="C56" s="903"/>
      <c r="D56" s="30"/>
      <c r="E56" s="22"/>
      <c r="F56" s="903"/>
      <c r="G56" s="22"/>
      <c r="H56" s="19">
        <f t="shared" si="2"/>
        <v>0</v>
      </c>
      <c r="I56" s="19"/>
      <c r="J56" s="19"/>
      <c r="K56" s="26" t="s">
        <v>152</v>
      </c>
      <c r="L56" s="26" t="s">
        <v>152</v>
      </c>
      <c r="M56" s="26" t="s">
        <v>152</v>
      </c>
      <c r="N56" s="26" t="s">
        <v>152</v>
      </c>
      <c r="O56" s="17" t="s">
        <v>152</v>
      </c>
    </row>
    <row r="57" spans="1:15" s="46" customFormat="1" ht="12.75" customHeight="1" hidden="1">
      <c r="A57" s="933"/>
      <c r="B57" s="22"/>
      <c r="C57" s="903"/>
      <c r="D57" s="30"/>
      <c r="E57" s="22"/>
      <c r="F57" s="903"/>
      <c r="G57" s="22"/>
      <c r="H57" s="19">
        <f t="shared" si="2"/>
        <v>0</v>
      </c>
      <c r="I57" s="19"/>
      <c r="J57" s="19"/>
      <c r="K57" s="26" t="s">
        <v>152</v>
      </c>
      <c r="L57" s="26" t="s">
        <v>152</v>
      </c>
      <c r="M57" s="26" t="s">
        <v>152</v>
      </c>
      <c r="N57" s="26" t="s">
        <v>152</v>
      </c>
      <c r="O57" s="17" t="s">
        <v>152</v>
      </c>
    </row>
    <row r="58" spans="1:15" s="46" customFormat="1" ht="12.75" customHeight="1">
      <c r="A58" s="934"/>
      <c r="B58" s="22"/>
      <c r="C58" s="904"/>
      <c r="D58" s="373">
        <v>14130030000000000</v>
      </c>
      <c r="E58" s="276" t="s">
        <v>188</v>
      </c>
      <c r="F58" s="904"/>
      <c r="G58" s="276" t="s">
        <v>195</v>
      </c>
      <c r="H58" s="278">
        <f t="shared" si="2"/>
        <v>30097</v>
      </c>
      <c r="I58" s="295">
        <f>19300+10797</f>
        <v>30097</v>
      </c>
      <c r="J58" s="278"/>
      <c r="K58" s="279" t="s">
        <v>152</v>
      </c>
      <c r="L58" s="279"/>
      <c r="M58" s="279"/>
      <c r="N58" s="279" t="s">
        <v>152</v>
      </c>
      <c r="O58" s="17"/>
    </row>
    <row r="59" spans="1:15" s="46" customFormat="1" ht="12.75" customHeight="1">
      <c r="A59" s="31" t="s">
        <v>8</v>
      </c>
      <c r="B59" s="22"/>
      <c r="C59" s="17" t="s">
        <v>22</v>
      </c>
      <c r="D59" s="22" t="s">
        <v>157</v>
      </c>
      <c r="E59" s="23" t="s">
        <v>188</v>
      </c>
      <c r="F59" s="24" t="s">
        <v>209</v>
      </c>
      <c r="G59" s="23" t="s">
        <v>195</v>
      </c>
      <c r="H59" s="19">
        <f t="shared" si="2"/>
        <v>93500</v>
      </c>
      <c r="I59" s="19">
        <f>120000-26500</f>
        <v>93500</v>
      </c>
      <c r="J59" s="19"/>
      <c r="K59" s="26" t="s">
        <v>152</v>
      </c>
      <c r="L59" s="26"/>
      <c r="M59" s="26"/>
      <c r="N59" s="26" t="s">
        <v>152</v>
      </c>
      <c r="O59" s="17"/>
    </row>
    <row r="60" spans="1:15" s="46" customFormat="1" ht="12.75">
      <c r="A60" s="855" t="s">
        <v>12</v>
      </c>
      <c r="B60" s="22"/>
      <c r="C60" s="841" t="s">
        <v>22</v>
      </c>
      <c r="D60" s="22" t="s">
        <v>157</v>
      </c>
      <c r="E60" s="841" t="s">
        <v>188</v>
      </c>
      <c r="F60" s="841" t="s">
        <v>196</v>
      </c>
      <c r="G60" s="841" t="s">
        <v>195</v>
      </c>
      <c r="H60" s="19">
        <f t="shared" si="2"/>
        <v>192300</v>
      </c>
      <c r="I60" s="19">
        <f>165800+26500</f>
        <v>192300</v>
      </c>
      <c r="J60" s="19"/>
      <c r="K60" s="26" t="s">
        <v>152</v>
      </c>
      <c r="L60" s="26" t="s">
        <v>152</v>
      </c>
      <c r="M60" s="26" t="s">
        <v>152</v>
      </c>
      <c r="N60" s="26" t="s">
        <v>152</v>
      </c>
      <c r="O60" s="17" t="s">
        <v>152</v>
      </c>
    </row>
    <row r="61" spans="1:15" s="46" customFormat="1" ht="12.75">
      <c r="A61" s="856"/>
      <c r="B61" s="22"/>
      <c r="C61" s="842"/>
      <c r="D61" s="29">
        <v>14130030000000000</v>
      </c>
      <c r="E61" s="842"/>
      <c r="F61" s="842"/>
      <c r="G61" s="842"/>
      <c r="H61" s="19">
        <f t="shared" si="2"/>
        <v>20000</v>
      </c>
      <c r="I61" s="97">
        <v>20000</v>
      </c>
      <c r="J61" s="19"/>
      <c r="K61" s="26" t="s">
        <v>152</v>
      </c>
      <c r="L61" s="26" t="s">
        <v>152</v>
      </c>
      <c r="M61" s="26" t="s">
        <v>152</v>
      </c>
      <c r="N61" s="26" t="s">
        <v>152</v>
      </c>
      <c r="O61" s="17"/>
    </row>
    <row r="62" spans="1:15" s="46" customFormat="1" ht="12.75" hidden="1">
      <c r="A62" s="40" t="s">
        <v>13</v>
      </c>
      <c r="B62" s="22"/>
      <c r="C62" s="22"/>
      <c r="D62" s="30"/>
      <c r="E62" s="22"/>
      <c r="F62" s="22" t="s">
        <v>197</v>
      </c>
      <c r="G62" s="22" t="s">
        <v>195</v>
      </c>
      <c r="H62" s="19">
        <f t="shared" si="2"/>
        <v>0</v>
      </c>
      <c r="I62" s="19"/>
      <c r="J62" s="19"/>
      <c r="K62" s="26" t="s">
        <v>152</v>
      </c>
      <c r="L62" s="26" t="s">
        <v>152</v>
      </c>
      <c r="M62" s="26" t="s">
        <v>152</v>
      </c>
      <c r="N62" s="26" t="s">
        <v>152</v>
      </c>
      <c r="O62" s="17" t="s">
        <v>152</v>
      </c>
    </row>
    <row r="63" spans="1:15" s="46" customFormat="1" ht="12.75">
      <c r="A63" s="294" t="s">
        <v>14</v>
      </c>
      <c r="B63" s="276"/>
      <c r="C63" s="276" t="s">
        <v>22</v>
      </c>
      <c r="D63" s="373">
        <v>14130030000000000</v>
      </c>
      <c r="E63" s="276" t="s">
        <v>188</v>
      </c>
      <c r="F63" s="276" t="s">
        <v>198</v>
      </c>
      <c r="G63" s="276" t="s">
        <v>195</v>
      </c>
      <c r="H63" s="278">
        <f t="shared" si="2"/>
        <v>482464</v>
      </c>
      <c r="I63" s="295">
        <f>311800+170664</f>
        <v>482464</v>
      </c>
      <c r="J63" s="278"/>
      <c r="K63" s="279" t="s">
        <v>152</v>
      </c>
      <c r="L63" s="279" t="s">
        <v>152</v>
      </c>
      <c r="M63" s="279" t="s">
        <v>152</v>
      </c>
      <c r="N63" s="279" t="s">
        <v>152</v>
      </c>
      <c r="O63" s="17" t="s">
        <v>152</v>
      </c>
    </row>
    <row r="64" spans="1:15" s="46" customFormat="1" ht="12.75">
      <c r="A64" s="846" t="s">
        <v>340</v>
      </c>
      <c r="B64" s="22"/>
      <c r="C64" s="841" t="s">
        <v>22</v>
      </c>
      <c r="D64" s="22" t="s">
        <v>157</v>
      </c>
      <c r="E64" s="841" t="s">
        <v>188</v>
      </c>
      <c r="F64" s="841" t="s">
        <v>199</v>
      </c>
      <c r="G64" s="841" t="s">
        <v>195</v>
      </c>
      <c r="H64" s="19">
        <f t="shared" si="2"/>
        <v>14400</v>
      </c>
      <c r="I64" s="19">
        <v>14400</v>
      </c>
      <c r="J64" s="19"/>
      <c r="K64" s="26" t="s">
        <v>152</v>
      </c>
      <c r="L64" s="26" t="s">
        <v>152</v>
      </c>
      <c r="M64" s="26" t="s">
        <v>152</v>
      </c>
      <c r="N64" s="26" t="s">
        <v>152</v>
      </c>
      <c r="O64" s="17"/>
    </row>
    <row r="65" spans="1:15" s="46" customFormat="1" ht="12.75">
      <c r="A65" s="847"/>
      <c r="B65" s="22"/>
      <c r="C65" s="842"/>
      <c r="D65" s="29">
        <v>14130030000000000</v>
      </c>
      <c r="E65" s="842"/>
      <c r="F65" s="842"/>
      <c r="G65" s="842"/>
      <c r="H65" s="19">
        <f t="shared" si="2"/>
        <v>50000</v>
      </c>
      <c r="I65" s="97">
        <v>50000</v>
      </c>
      <c r="J65" s="19"/>
      <c r="K65" s="26" t="s">
        <v>152</v>
      </c>
      <c r="L65" s="26" t="s">
        <v>152</v>
      </c>
      <c r="M65" s="26" t="s">
        <v>152</v>
      </c>
      <c r="N65" s="26" t="s">
        <v>152</v>
      </c>
      <c r="O65" s="17" t="s">
        <v>152</v>
      </c>
    </row>
    <row r="66" spans="1:15" s="46" customFormat="1" ht="27.75" customHeight="1">
      <c r="A66" s="839" t="s">
        <v>341</v>
      </c>
      <c r="B66" s="840"/>
      <c r="C66" s="48" t="s">
        <v>24</v>
      </c>
      <c r="D66" s="12"/>
      <c r="E66" s="48"/>
      <c r="F66" s="12"/>
      <c r="G66" s="12"/>
      <c r="H66" s="75">
        <f>I66</f>
        <v>3575100</v>
      </c>
      <c r="I66" s="75">
        <f>I67+I68+I69+I70+I71+I72+I73+I75</f>
        <v>3575100</v>
      </c>
      <c r="J66" s="14"/>
      <c r="K66" s="15" t="s">
        <v>187</v>
      </c>
      <c r="L66" s="15"/>
      <c r="M66" s="15"/>
      <c r="N66" s="15" t="s">
        <v>187</v>
      </c>
      <c r="O66" s="50"/>
    </row>
    <row r="67" spans="1:15" s="46" customFormat="1" ht="15" customHeight="1">
      <c r="A67" s="40" t="s">
        <v>9</v>
      </c>
      <c r="B67" s="22"/>
      <c r="C67" s="22" t="s">
        <v>24</v>
      </c>
      <c r="D67" s="22" t="s">
        <v>157</v>
      </c>
      <c r="E67" s="22" t="s">
        <v>188</v>
      </c>
      <c r="F67" s="22" t="s">
        <v>201</v>
      </c>
      <c r="G67" s="22" t="s">
        <v>195</v>
      </c>
      <c r="H67" s="19">
        <f>I67</f>
        <v>786300</v>
      </c>
      <c r="I67" s="19">
        <v>786300</v>
      </c>
      <c r="J67" s="19"/>
      <c r="K67" s="26" t="s">
        <v>152</v>
      </c>
      <c r="L67" s="26" t="s">
        <v>152</v>
      </c>
      <c r="M67" s="26" t="s">
        <v>152</v>
      </c>
      <c r="N67" s="26" t="s">
        <v>152</v>
      </c>
      <c r="O67" s="17" t="s">
        <v>152</v>
      </c>
    </row>
    <row r="68" spans="1:15" s="46" customFormat="1" ht="11.25" customHeight="1">
      <c r="A68" s="932" t="s">
        <v>11</v>
      </c>
      <c r="B68" s="22"/>
      <c r="C68" s="902" t="s">
        <v>24</v>
      </c>
      <c r="D68" s="22" t="s">
        <v>157</v>
      </c>
      <c r="E68" s="902" t="s">
        <v>188</v>
      </c>
      <c r="F68" s="902" t="s">
        <v>202</v>
      </c>
      <c r="G68" s="902" t="s">
        <v>195</v>
      </c>
      <c r="H68" s="19">
        <f aca="true" t="shared" si="3" ref="H68:H75">I68</f>
        <v>157500</v>
      </c>
      <c r="I68" s="19">
        <v>157500</v>
      </c>
      <c r="J68" s="19"/>
      <c r="K68" s="26" t="s">
        <v>152</v>
      </c>
      <c r="L68" s="26" t="s">
        <v>152</v>
      </c>
      <c r="M68" s="26" t="s">
        <v>152</v>
      </c>
      <c r="N68" s="26" t="s">
        <v>152</v>
      </c>
      <c r="O68" s="17" t="s">
        <v>152</v>
      </c>
    </row>
    <row r="69" spans="1:15" s="46" customFormat="1" ht="12.75">
      <c r="A69" s="934"/>
      <c r="B69" s="22"/>
      <c r="C69" s="904"/>
      <c r="D69" s="373">
        <v>14130030000000000</v>
      </c>
      <c r="E69" s="904"/>
      <c r="F69" s="904"/>
      <c r="G69" s="904"/>
      <c r="H69" s="278">
        <f t="shared" si="3"/>
        <v>1944000</v>
      </c>
      <c r="I69" s="278">
        <f>1900000+44000</f>
        <v>1944000</v>
      </c>
      <c r="J69" s="278"/>
      <c r="K69" s="279" t="s">
        <v>152</v>
      </c>
      <c r="L69" s="279"/>
      <c r="M69" s="279"/>
      <c r="N69" s="279" t="s">
        <v>152</v>
      </c>
      <c r="O69" s="17"/>
    </row>
    <row r="70" spans="1:15" s="46" customFormat="1" ht="12.75">
      <c r="A70" s="846" t="s">
        <v>12</v>
      </c>
      <c r="B70" s="22"/>
      <c r="C70" s="841" t="s">
        <v>24</v>
      </c>
      <c r="D70" s="22" t="s">
        <v>157</v>
      </c>
      <c r="E70" s="841" t="s">
        <v>188</v>
      </c>
      <c r="F70" s="841" t="s">
        <v>196</v>
      </c>
      <c r="G70" s="841" t="s">
        <v>195</v>
      </c>
      <c r="H70" s="19">
        <f t="shared" si="3"/>
        <v>94000</v>
      </c>
      <c r="I70" s="19">
        <v>94000</v>
      </c>
      <c r="J70" s="19"/>
      <c r="K70" s="26" t="s">
        <v>152</v>
      </c>
      <c r="L70" s="26" t="s">
        <v>152</v>
      </c>
      <c r="M70" s="26" t="s">
        <v>152</v>
      </c>
      <c r="N70" s="26" t="s">
        <v>152</v>
      </c>
      <c r="O70" s="17" t="s">
        <v>152</v>
      </c>
    </row>
    <row r="71" spans="1:15" s="46" customFormat="1" ht="12.75">
      <c r="A71" s="847"/>
      <c r="B71" s="22"/>
      <c r="C71" s="842"/>
      <c r="D71" s="29">
        <v>14130030000000000</v>
      </c>
      <c r="E71" s="842"/>
      <c r="F71" s="842"/>
      <c r="G71" s="842"/>
      <c r="H71" s="19">
        <f t="shared" si="3"/>
        <v>496200</v>
      </c>
      <c r="I71" s="19">
        <v>496200</v>
      </c>
      <c r="J71" s="19"/>
      <c r="K71" s="26" t="s">
        <v>152</v>
      </c>
      <c r="L71" s="26"/>
      <c r="M71" s="26"/>
      <c r="N71" s="26" t="s">
        <v>152</v>
      </c>
      <c r="O71" s="17"/>
    </row>
    <row r="72" spans="1:15" s="46" customFormat="1" ht="12.75">
      <c r="A72" s="40" t="s">
        <v>13</v>
      </c>
      <c r="B72" s="22"/>
      <c r="C72" s="22" t="s">
        <v>24</v>
      </c>
      <c r="D72" s="22" t="s">
        <v>157</v>
      </c>
      <c r="E72" s="22" t="s">
        <v>188</v>
      </c>
      <c r="F72" s="22" t="s">
        <v>397</v>
      </c>
      <c r="G72" s="22" t="s">
        <v>203</v>
      </c>
      <c r="H72" s="19">
        <f t="shared" si="3"/>
        <v>55400</v>
      </c>
      <c r="I72" s="19">
        <v>55400</v>
      </c>
      <c r="J72" s="19"/>
      <c r="K72" s="26" t="s">
        <v>152</v>
      </c>
      <c r="L72" s="26" t="s">
        <v>152</v>
      </c>
      <c r="M72" s="26" t="s">
        <v>152</v>
      </c>
      <c r="N72" s="26" t="s">
        <v>152</v>
      </c>
      <c r="O72" s="17" t="s">
        <v>152</v>
      </c>
    </row>
    <row r="73" spans="1:15" s="46" customFormat="1" ht="12.75">
      <c r="A73" s="40" t="s">
        <v>13</v>
      </c>
      <c r="B73" s="22"/>
      <c r="C73" s="22" t="s">
        <v>24</v>
      </c>
      <c r="D73" s="22" t="s">
        <v>157</v>
      </c>
      <c r="E73" s="22" t="s">
        <v>188</v>
      </c>
      <c r="F73" s="22" t="s">
        <v>197</v>
      </c>
      <c r="G73" s="22" t="s">
        <v>204</v>
      </c>
      <c r="H73" s="19">
        <f t="shared" si="3"/>
        <v>1700</v>
      </c>
      <c r="I73" s="312">
        <v>1700</v>
      </c>
      <c r="J73" s="19"/>
      <c r="K73" s="26" t="s">
        <v>152</v>
      </c>
      <c r="L73" s="26" t="s">
        <v>152</v>
      </c>
      <c r="M73" s="26" t="s">
        <v>152</v>
      </c>
      <c r="N73" s="26" t="s">
        <v>152</v>
      </c>
      <c r="O73" s="17" t="s">
        <v>152</v>
      </c>
    </row>
    <row r="74" spans="1:15" s="46" customFormat="1" ht="12.75" hidden="1">
      <c r="A74" s="40" t="s">
        <v>14</v>
      </c>
      <c r="B74" s="22"/>
      <c r="C74" s="22" t="s">
        <v>24</v>
      </c>
      <c r="D74" s="22" t="s">
        <v>157</v>
      </c>
      <c r="E74" s="22" t="s">
        <v>205</v>
      </c>
      <c r="F74" s="22" t="s">
        <v>198</v>
      </c>
      <c r="G74" s="22" t="s">
        <v>195</v>
      </c>
      <c r="H74" s="19">
        <f t="shared" si="3"/>
        <v>0</v>
      </c>
      <c r="I74" s="19"/>
      <c r="J74" s="19"/>
      <c r="K74" s="26" t="s">
        <v>152</v>
      </c>
      <c r="L74" s="26" t="s">
        <v>152</v>
      </c>
      <c r="M74" s="26" t="s">
        <v>152</v>
      </c>
      <c r="N74" s="26" t="s">
        <v>152</v>
      </c>
      <c r="O74" s="17" t="s">
        <v>152</v>
      </c>
    </row>
    <row r="75" spans="1:15" s="46" customFormat="1" ht="12.75">
      <c r="A75" s="40" t="s">
        <v>340</v>
      </c>
      <c r="B75" s="22"/>
      <c r="C75" s="22" t="s">
        <v>24</v>
      </c>
      <c r="D75" s="22" t="s">
        <v>157</v>
      </c>
      <c r="E75" s="22" t="s">
        <v>188</v>
      </c>
      <c r="F75" s="22" t="s">
        <v>199</v>
      </c>
      <c r="G75" s="22" t="s">
        <v>195</v>
      </c>
      <c r="H75" s="19">
        <f t="shared" si="3"/>
        <v>40000</v>
      </c>
      <c r="I75" s="19">
        <v>40000</v>
      </c>
      <c r="J75" s="19"/>
      <c r="K75" s="26" t="s">
        <v>152</v>
      </c>
      <c r="L75" s="26" t="s">
        <v>152</v>
      </c>
      <c r="M75" s="26" t="s">
        <v>152</v>
      </c>
      <c r="N75" s="26" t="s">
        <v>152</v>
      </c>
      <c r="O75" s="17" t="s">
        <v>152</v>
      </c>
    </row>
    <row r="76" spans="1:15" s="46" customFormat="1" ht="13.5">
      <c r="A76" s="839" t="s">
        <v>206</v>
      </c>
      <c r="B76" s="840"/>
      <c r="C76" s="48" t="s">
        <v>25</v>
      </c>
      <c r="D76" s="12"/>
      <c r="E76" s="48"/>
      <c r="F76" s="12"/>
      <c r="G76" s="12"/>
      <c r="H76" s="75">
        <f>K76</f>
        <v>839300</v>
      </c>
      <c r="I76" s="238"/>
      <c r="J76" s="75"/>
      <c r="K76" s="75">
        <f>K79</f>
        <v>839300</v>
      </c>
      <c r="L76" s="14"/>
      <c r="M76" s="14"/>
      <c r="N76" s="15" t="s">
        <v>187</v>
      </c>
      <c r="O76" s="50"/>
    </row>
    <row r="77" spans="1:15" s="46" customFormat="1" ht="12.75" hidden="1">
      <c r="A77" s="40" t="s">
        <v>4</v>
      </c>
      <c r="B77" s="22"/>
      <c r="C77" s="22"/>
      <c r="D77" s="22"/>
      <c r="E77" s="22"/>
      <c r="F77" s="22" t="s">
        <v>179</v>
      </c>
      <c r="G77" s="22" t="s">
        <v>189</v>
      </c>
      <c r="H77" s="19">
        <f>I77</f>
        <v>0</v>
      </c>
      <c r="I77" s="19"/>
      <c r="J77" s="19"/>
      <c r="K77" s="35" t="s">
        <v>152</v>
      </c>
      <c r="L77" s="26" t="s">
        <v>152</v>
      </c>
      <c r="M77" s="26" t="s">
        <v>152</v>
      </c>
      <c r="N77" s="26" t="s">
        <v>152</v>
      </c>
      <c r="O77" s="17" t="s">
        <v>152</v>
      </c>
    </row>
    <row r="78" spans="1:15" s="46" customFormat="1" ht="12.75" hidden="1">
      <c r="A78" s="40" t="s">
        <v>5</v>
      </c>
      <c r="B78" s="22"/>
      <c r="C78" s="22"/>
      <c r="D78" s="22"/>
      <c r="E78" s="22"/>
      <c r="F78" s="22"/>
      <c r="G78" s="22"/>
      <c r="H78" s="19">
        <f>I78</f>
        <v>0</v>
      </c>
      <c r="I78" s="19"/>
      <c r="J78" s="19"/>
      <c r="K78" s="35" t="s">
        <v>152</v>
      </c>
      <c r="L78" s="26" t="s">
        <v>152</v>
      </c>
      <c r="M78" s="26" t="s">
        <v>152</v>
      </c>
      <c r="N78" s="26" t="s">
        <v>152</v>
      </c>
      <c r="O78" s="17" t="s">
        <v>152</v>
      </c>
    </row>
    <row r="79" spans="1:15" s="46" customFormat="1" ht="13.5">
      <c r="A79" s="40" t="s">
        <v>12</v>
      </c>
      <c r="B79" s="22"/>
      <c r="C79" s="72" t="s">
        <v>25</v>
      </c>
      <c r="D79" s="22" t="s">
        <v>169</v>
      </c>
      <c r="E79" s="22" t="s">
        <v>207</v>
      </c>
      <c r="F79" s="22" t="s">
        <v>196</v>
      </c>
      <c r="G79" s="22" t="s">
        <v>195</v>
      </c>
      <c r="H79" s="19">
        <f aca="true" t="shared" si="4" ref="H79:H89">K79</f>
        <v>839300</v>
      </c>
      <c r="I79" s="26" t="s">
        <v>152</v>
      </c>
      <c r="J79" s="19"/>
      <c r="K79" s="35">
        <v>839300</v>
      </c>
      <c r="L79" s="26" t="s">
        <v>152</v>
      </c>
      <c r="M79" s="26" t="s">
        <v>152</v>
      </c>
      <c r="N79" s="26" t="s">
        <v>152</v>
      </c>
      <c r="O79" s="17" t="s">
        <v>152</v>
      </c>
    </row>
    <row r="80" spans="1:15" s="46" customFormat="1" ht="18.75" customHeight="1" hidden="1">
      <c r="A80" s="844" t="s">
        <v>208</v>
      </c>
      <c r="B80" s="845"/>
      <c r="C80" s="48" t="s">
        <v>26</v>
      </c>
      <c r="D80" s="12"/>
      <c r="E80" s="12"/>
      <c r="F80" s="12"/>
      <c r="G80" s="12"/>
      <c r="H80" s="14">
        <f t="shared" si="4"/>
        <v>0</v>
      </c>
      <c r="I80" s="55"/>
      <c r="J80" s="14"/>
      <c r="K80" s="257">
        <f>K81</f>
        <v>0</v>
      </c>
      <c r="L80" s="55"/>
      <c r="M80" s="55"/>
      <c r="N80" s="55"/>
      <c r="O80" s="17"/>
    </row>
    <row r="81" spans="1:15" s="46" customFormat="1" ht="13.5" customHeight="1" hidden="1">
      <c r="A81" s="40" t="s">
        <v>12</v>
      </c>
      <c r="B81" s="71"/>
      <c r="C81" s="72" t="s">
        <v>26</v>
      </c>
      <c r="D81" s="22" t="s">
        <v>157</v>
      </c>
      <c r="E81" s="22" t="s">
        <v>188</v>
      </c>
      <c r="F81" s="22" t="s">
        <v>196</v>
      </c>
      <c r="G81" s="22" t="s">
        <v>195</v>
      </c>
      <c r="H81" s="19">
        <f t="shared" si="4"/>
        <v>0</v>
      </c>
      <c r="I81" s="26" t="s">
        <v>152</v>
      </c>
      <c r="J81" s="19"/>
      <c r="K81" s="35"/>
      <c r="L81" s="26"/>
      <c r="M81" s="26"/>
      <c r="N81" s="26" t="s">
        <v>152</v>
      </c>
      <c r="O81" s="17"/>
    </row>
    <row r="82" spans="1:15" s="46" customFormat="1" ht="26.25" customHeight="1">
      <c r="A82" s="69" t="s">
        <v>342</v>
      </c>
      <c r="B82" s="248"/>
      <c r="C82" s="48" t="s">
        <v>59</v>
      </c>
      <c r="D82" s="12"/>
      <c r="E82" s="12"/>
      <c r="F82" s="12"/>
      <c r="G82" s="12"/>
      <c r="H82" s="75">
        <f t="shared" si="4"/>
        <v>244000</v>
      </c>
      <c r="I82" s="76"/>
      <c r="J82" s="75"/>
      <c r="K82" s="259">
        <f>K83</f>
        <v>244000</v>
      </c>
      <c r="L82" s="55"/>
      <c r="M82" s="55"/>
      <c r="N82" s="55"/>
      <c r="O82" s="17"/>
    </row>
    <row r="83" spans="1:15" s="46" customFormat="1" ht="12.75">
      <c r="A83" s="298" t="s">
        <v>12</v>
      </c>
      <c r="B83" s="306"/>
      <c r="C83" s="296" t="s">
        <v>59</v>
      </c>
      <c r="D83" s="296" t="s">
        <v>157</v>
      </c>
      <c r="E83" s="296" t="s">
        <v>240</v>
      </c>
      <c r="F83" s="296" t="s">
        <v>196</v>
      </c>
      <c r="G83" s="296" t="s">
        <v>195</v>
      </c>
      <c r="H83" s="301">
        <f t="shared" si="4"/>
        <v>244000</v>
      </c>
      <c r="I83" s="302" t="s">
        <v>152</v>
      </c>
      <c r="J83" s="301"/>
      <c r="K83" s="307">
        <f>24000+220000</f>
        <v>244000</v>
      </c>
      <c r="L83" s="302"/>
      <c r="M83" s="302"/>
      <c r="N83" s="302" t="s">
        <v>152</v>
      </c>
      <c r="O83" s="17"/>
    </row>
    <row r="84" spans="1:15" s="46" customFormat="1" ht="54.75" customHeight="1">
      <c r="A84" s="839" t="s">
        <v>420</v>
      </c>
      <c r="B84" s="840"/>
      <c r="C84" s="48" t="s">
        <v>414</v>
      </c>
      <c r="D84" s="12"/>
      <c r="E84" s="12"/>
      <c r="F84" s="12"/>
      <c r="G84" s="12"/>
      <c r="H84" s="75">
        <f t="shared" si="4"/>
        <v>190000</v>
      </c>
      <c r="I84" s="55" t="s">
        <v>152</v>
      </c>
      <c r="J84" s="14"/>
      <c r="K84" s="75">
        <f>SUM(K85:K89)</f>
        <v>190000</v>
      </c>
      <c r="L84" s="55"/>
      <c r="M84" s="55"/>
      <c r="N84" s="55" t="s">
        <v>152</v>
      </c>
      <c r="O84" s="17"/>
    </row>
    <row r="85" spans="1:15" s="46" customFormat="1" ht="12.75">
      <c r="A85" s="40" t="s">
        <v>12</v>
      </c>
      <c r="B85" s="272"/>
      <c r="C85" s="22" t="s">
        <v>380</v>
      </c>
      <c r="D85" s="22" t="s">
        <v>157</v>
      </c>
      <c r="E85" s="22" t="s">
        <v>188</v>
      </c>
      <c r="F85" s="22" t="s">
        <v>196</v>
      </c>
      <c r="G85" s="22" t="s">
        <v>195</v>
      </c>
      <c r="H85" s="19">
        <f t="shared" si="4"/>
        <v>100000</v>
      </c>
      <c r="I85" s="26"/>
      <c r="J85" s="26"/>
      <c r="K85" s="35">
        <v>100000</v>
      </c>
      <c r="L85" s="26"/>
      <c r="M85" s="26"/>
      <c r="N85" s="19"/>
      <c r="O85" s="17"/>
    </row>
    <row r="86" spans="1:15" s="46" customFormat="1" ht="12.75">
      <c r="A86" s="298" t="s">
        <v>413</v>
      </c>
      <c r="B86" s="296"/>
      <c r="C86" s="296" t="s">
        <v>414</v>
      </c>
      <c r="D86" s="296" t="s">
        <v>415</v>
      </c>
      <c r="E86" s="296" t="s">
        <v>188</v>
      </c>
      <c r="F86" s="296" t="s">
        <v>196</v>
      </c>
      <c r="G86" s="296" t="s">
        <v>195</v>
      </c>
      <c r="H86" s="301">
        <f t="shared" si="4"/>
        <v>64800</v>
      </c>
      <c r="I86" s="302" t="s">
        <v>152</v>
      </c>
      <c r="J86" s="301"/>
      <c r="K86" s="35">
        <v>64800</v>
      </c>
      <c r="L86" s="302"/>
      <c r="M86" s="302"/>
      <c r="N86" s="302" t="s">
        <v>152</v>
      </c>
      <c r="O86" s="17"/>
    </row>
    <row r="87" spans="1:15" s="46" customFormat="1" ht="12.75">
      <c r="A87" s="298" t="s">
        <v>416</v>
      </c>
      <c r="B87" s="296"/>
      <c r="C87" s="296" t="s">
        <v>414</v>
      </c>
      <c r="D87" s="296" t="s">
        <v>417</v>
      </c>
      <c r="E87" s="296" t="s">
        <v>188</v>
      </c>
      <c r="F87" s="296" t="s">
        <v>196</v>
      </c>
      <c r="G87" s="296" t="s">
        <v>195</v>
      </c>
      <c r="H87" s="301">
        <f t="shared" si="4"/>
        <v>7200</v>
      </c>
      <c r="I87" s="302" t="s">
        <v>152</v>
      </c>
      <c r="J87" s="301"/>
      <c r="K87" s="35">
        <v>7200</v>
      </c>
      <c r="L87" s="302"/>
      <c r="M87" s="302"/>
      <c r="N87" s="302" t="s">
        <v>152</v>
      </c>
      <c r="O87" s="17"/>
    </row>
    <row r="88" spans="1:15" s="46" customFormat="1" ht="12.75">
      <c r="A88" s="298" t="s">
        <v>413</v>
      </c>
      <c r="B88" s="296"/>
      <c r="C88" s="296" t="s">
        <v>414</v>
      </c>
      <c r="D88" s="296" t="s">
        <v>418</v>
      </c>
      <c r="E88" s="296" t="s">
        <v>188</v>
      </c>
      <c r="F88" s="296" t="s">
        <v>196</v>
      </c>
      <c r="G88" s="296" t="s">
        <v>195</v>
      </c>
      <c r="H88" s="301">
        <f t="shared" si="4"/>
        <v>16200</v>
      </c>
      <c r="I88" s="302" t="s">
        <v>152</v>
      </c>
      <c r="J88" s="301"/>
      <c r="K88" s="35">
        <v>16200</v>
      </c>
      <c r="L88" s="302"/>
      <c r="M88" s="302"/>
      <c r="N88" s="302" t="s">
        <v>152</v>
      </c>
      <c r="O88" s="17"/>
    </row>
    <row r="89" spans="1:15" s="46" customFormat="1" ht="12.75">
      <c r="A89" s="298" t="s">
        <v>416</v>
      </c>
      <c r="B89" s="296"/>
      <c r="C89" s="296" t="s">
        <v>414</v>
      </c>
      <c r="D89" s="296" t="s">
        <v>419</v>
      </c>
      <c r="E89" s="296" t="s">
        <v>188</v>
      </c>
      <c r="F89" s="296" t="s">
        <v>196</v>
      </c>
      <c r="G89" s="296" t="s">
        <v>195</v>
      </c>
      <c r="H89" s="301">
        <f t="shared" si="4"/>
        <v>1800</v>
      </c>
      <c r="I89" s="302" t="s">
        <v>152</v>
      </c>
      <c r="J89" s="301"/>
      <c r="K89" s="35">
        <v>1800</v>
      </c>
      <c r="L89" s="302"/>
      <c r="M89" s="302"/>
      <c r="N89" s="302" t="s">
        <v>152</v>
      </c>
      <c r="O89" s="17"/>
    </row>
    <row r="90" spans="1:15" s="46" customFormat="1" ht="41.25" customHeight="1">
      <c r="A90" s="839" t="s">
        <v>421</v>
      </c>
      <c r="B90" s="840"/>
      <c r="C90" s="48" t="s">
        <v>96</v>
      </c>
      <c r="D90" s="78"/>
      <c r="E90" s="74"/>
      <c r="F90" s="74"/>
      <c r="G90" s="74"/>
      <c r="H90" s="75"/>
      <c r="I90" s="76"/>
      <c r="J90" s="75"/>
      <c r="K90" s="259">
        <f>SUM(K92:K97)</f>
        <v>294153.95</v>
      </c>
      <c r="L90" s="76"/>
      <c r="M90" s="76"/>
      <c r="N90" s="76"/>
      <c r="O90" s="17"/>
    </row>
    <row r="91" spans="1:15" s="46" customFormat="1" ht="12.75" hidden="1">
      <c r="A91" s="298" t="s">
        <v>11</v>
      </c>
      <c r="B91" s="296"/>
      <c r="C91" s="296" t="s">
        <v>96</v>
      </c>
      <c r="D91" s="296" t="s">
        <v>157</v>
      </c>
      <c r="E91" s="296" t="s">
        <v>422</v>
      </c>
      <c r="F91" s="296" t="s">
        <v>202</v>
      </c>
      <c r="G91" s="296" t="s">
        <v>195</v>
      </c>
      <c r="H91" s="301">
        <f aca="true" t="shared" si="5" ref="H91:H97">K91</f>
        <v>0</v>
      </c>
      <c r="I91" s="302" t="s">
        <v>152</v>
      </c>
      <c r="J91" s="303"/>
      <c r="K91" s="307"/>
      <c r="L91" s="303"/>
      <c r="M91" s="301"/>
      <c r="N91" s="302" t="s">
        <v>152</v>
      </c>
      <c r="O91" s="17"/>
    </row>
    <row r="92" spans="1:15" s="46" customFormat="1" ht="12.75">
      <c r="A92" s="920" t="s">
        <v>12</v>
      </c>
      <c r="B92" s="296"/>
      <c r="C92" s="922" t="s">
        <v>96</v>
      </c>
      <c r="D92" s="296" t="s">
        <v>157</v>
      </c>
      <c r="E92" s="922" t="s">
        <v>422</v>
      </c>
      <c r="F92" s="922" t="s">
        <v>196</v>
      </c>
      <c r="G92" s="922" t="s">
        <v>195</v>
      </c>
      <c r="H92" s="301">
        <f t="shared" si="5"/>
        <v>175547</v>
      </c>
      <c r="I92" s="302" t="s">
        <v>152</v>
      </c>
      <c r="J92" s="302"/>
      <c r="K92" s="35">
        <v>175547</v>
      </c>
      <c r="L92" s="302"/>
      <c r="M92" s="302"/>
      <c r="N92" s="302" t="s">
        <v>152</v>
      </c>
      <c r="O92" s="17"/>
    </row>
    <row r="93" spans="1:15" s="46" customFormat="1" ht="12.75">
      <c r="A93" s="925"/>
      <c r="B93" s="296"/>
      <c r="C93" s="923"/>
      <c r="D93" s="296" t="s">
        <v>423</v>
      </c>
      <c r="E93" s="923"/>
      <c r="F93" s="923"/>
      <c r="G93" s="923"/>
      <c r="H93" s="301">
        <f t="shared" si="5"/>
        <v>106746.25</v>
      </c>
      <c r="I93" s="302" t="s">
        <v>152</v>
      </c>
      <c r="J93" s="302"/>
      <c r="K93" s="35">
        <v>106746.25</v>
      </c>
      <c r="L93" s="302"/>
      <c r="M93" s="302"/>
      <c r="N93" s="302" t="s">
        <v>152</v>
      </c>
      <c r="O93" s="17"/>
    </row>
    <row r="94" spans="1:15" s="46" customFormat="1" ht="12.75">
      <c r="A94" s="921"/>
      <c r="B94" s="296"/>
      <c r="C94" s="924"/>
      <c r="D94" s="296" t="s">
        <v>348</v>
      </c>
      <c r="E94" s="924"/>
      <c r="F94" s="924"/>
      <c r="G94" s="924"/>
      <c r="H94" s="301">
        <f t="shared" si="5"/>
        <v>7116.8</v>
      </c>
      <c r="I94" s="302"/>
      <c r="J94" s="302"/>
      <c r="K94" s="35">
        <v>7116.8</v>
      </c>
      <c r="L94" s="302"/>
      <c r="M94" s="302"/>
      <c r="N94" s="302"/>
      <c r="O94" s="17"/>
    </row>
    <row r="95" spans="1:15" s="46" customFormat="1" ht="25.5" hidden="1">
      <c r="A95" s="298" t="s">
        <v>424</v>
      </c>
      <c r="B95" s="296"/>
      <c r="C95" s="296" t="s">
        <v>96</v>
      </c>
      <c r="D95" s="296" t="s">
        <v>157</v>
      </c>
      <c r="E95" s="296" t="s">
        <v>422</v>
      </c>
      <c r="F95" s="296" t="s">
        <v>198</v>
      </c>
      <c r="G95" s="296" t="s">
        <v>195</v>
      </c>
      <c r="H95" s="301">
        <f>K95</f>
        <v>0</v>
      </c>
      <c r="I95" s="302" t="s">
        <v>152</v>
      </c>
      <c r="J95" s="302"/>
      <c r="K95" s="35"/>
      <c r="L95" s="302"/>
      <c r="M95" s="302"/>
      <c r="N95" s="302" t="s">
        <v>152</v>
      </c>
      <c r="O95" s="17"/>
    </row>
    <row r="96" spans="1:15" s="46" customFormat="1" ht="12.75" hidden="1">
      <c r="A96" s="920" t="s">
        <v>425</v>
      </c>
      <c r="B96" s="296"/>
      <c r="C96" s="922" t="s">
        <v>96</v>
      </c>
      <c r="D96" s="296" t="s">
        <v>157</v>
      </c>
      <c r="E96" s="922" t="s">
        <v>422</v>
      </c>
      <c r="F96" s="922" t="s">
        <v>199</v>
      </c>
      <c r="G96" s="922" t="s">
        <v>195</v>
      </c>
      <c r="H96" s="301">
        <f t="shared" si="5"/>
        <v>0</v>
      </c>
      <c r="I96" s="302" t="s">
        <v>152</v>
      </c>
      <c r="J96" s="302"/>
      <c r="K96" s="35"/>
      <c r="L96" s="302"/>
      <c r="M96" s="302"/>
      <c r="N96" s="302" t="s">
        <v>152</v>
      </c>
      <c r="O96" s="17"/>
    </row>
    <row r="97" spans="1:15" s="46" customFormat="1" ht="12.75">
      <c r="A97" s="921"/>
      <c r="B97" s="296"/>
      <c r="C97" s="924"/>
      <c r="D97" s="296" t="s">
        <v>348</v>
      </c>
      <c r="E97" s="924"/>
      <c r="F97" s="924"/>
      <c r="G97" s="924"/>
      <c r="H97" s="301">
        <f t="shared" si="5"/>
        <v>4743.9</v>
      </c>
      <c r="I97" s="302" t="s">
        <v>152</v>
      </c>
      <c r="J97" s="302"/>
      <c r="K97" s="35">
        <v>4743.9</v>
      </c>
      <c r="L97" s="302"/>
      <c r="M97" s="302"/>
      <c r="N97" s="302" t="s">
        <v>152</v>
      </c>
      <c r="O97" s="17"/>
    </row>
    <row r="98" spans="1:15" s="46" customFormat="1" ht="15" customHeight="1">
      <c r="A98" s="839" t="s">
        <v>412</v>
      </c>
      <c r="B98" s="840"/>
      <c r="C98" s="48" t="s">
        <v>272</v>
      </c>
      <c r="D98" s="82"/>
      <c r="E98" s="12"/>
      <c r="F98" s="12"/>
      <c r="G98" s="12"/>
      <c r="H98" s="14"/>
      <c r="I98" s="55"/>
      <c r="J98" s="14"/>
      <c r="K98" s="259">
        <f>K99+K100</f>
        <v>350000</v>
      </c>
      <c r="L98" s="55"/>
      <c r="M98" s="55"/>
      <c r="N98" s="55"/>
      <c r="O98" s="17"/>
    </row>
    <row r="99" spans="1:15" s="46" customFormat="1" ht="15" customHeight="1">
      <c r="A99" s="40" t="s">
        <v>11</v>
      </c>
      <c r="B99" s="71"/>
      <c r="C99" s="72" t="s">
        <v>272</v>
      </c>
      <c r="D99" s="17" t="s">
        <v>268</v>
      </c>
      <c r="E99" s="22" t="s">
        <v>250</v>
      </c>
      <c r="F99" s="85">
        <v>225</v>
      </c>
      <c r="G99" s="22" t="s">
        <v>195</v>
      </c>
      <c r="H99" s="20" t="s">
        <v>152</v>
      </c>
      <c r="I99" s="26" t="s">
        <v>152</v>
      </c>
      <c r="J99" s="19"/>
      <c r="K99" s="35">
        <v>350000</v>
      </c>
      <c r="L99" s="26"/>
      <c r="M99" s="26"/>
      <c r="N99" s="26" t="s">
        <v>152</v>
      </c>
      <c r="O99" s="17"/>
    </row>
    <row r="100" spans="1:15" s="46" customFormat="1" ht="13.5" hidden="1">
      <c r="A100" s="86" t="s">
        <v>14</v>
      </c>
      <c r="B100" s="71"/>
      <c r="C100" s="72" t="s">
        <v>272</v>
      </c>
      <c r="D100" s="17" t="s">
        <v>268</v>
      </c>
      <c r="E100" s="22" t="s">
        <v>250</v>
      </c>
      <c r="F100" s="22" t="s">
        <v>198</v>
      </c>
      <c r="G100" s="22" t="s">
        <v>195</v>
      </c>
      <c r="H100" s="19"/>
      <c r="I100" s="26"/>
      <c r="J100" s="19"/>
      <c r="K100" s="35"/>
      <c r="L100" s="26"/>
      <c r="M100" s="26"/>
      <c r="N100" s="26"/>
      <c r="O100" s="17"/>
    </row>
    <row r="101" spans="1:15" s="46" customFormat="1" ht="15" customHeight="1" hidden="1">
      <c r="A101" s="839" t="s">
        <v>301</v>
      </c>
      <c r="B101" s="840"/>
      <c r="C101" s="48" t="s">
        <v>27</v>
      </c>
      <c r="D101" s="82"/>
      <c r="E101" s="12"/>
      <c r="F101" s="12"/>
      <c r="G101" s="12"/>
      <c r="H101" s="14"/>
      <c r="I101" s="55"/>
      <c r="J101" s="14"/>
      <c r="K101" s="257">
        <f>K102</f>
        <v>0</v>
      </c>
      <c r="L101" s="55"/>
      <c r="M101" s="55"/>
      <c r="N101" s="55"/>
      <c r="O101" s="17"/>
    </row>
    <row r="102" spans="1:15" s="46" customFormat="1" ht="15" customHeight="1" hidden="1">
      <c r="A102" s="40" t="s">
        <v>302</v>
      </c>
      <c r="B102" s="22"/>
      <c r="C102" s="22" t="s">
        <v>27</v>
      </c>
      <c r="D102" s="22" t="s">
        <v>157</v>
      </c>
      <c r="E102" s="22" t="s">
        <v>188</v>
      </c>
      <c r="F102" s="22" t="s">
        <v>196</v>
      </c>
      <c r="G102" s="22" t="s">
        <v>195</v>
      </c>
      <c r="H102" s="19"/>
      <c r="I102" s="26"/>
      <c r="J102" s="19"/>
      <c r="K102" s="35"/>
      <c r="L102" s="26"/>
      <c r="M102" s="26"/>
      <c r="N102" s="26"/>
      <c r="O102" s="17"/>
    </row>
    <row r="103" spans="1:15" s="46" customFormat="1" ht="29.25" customHeight="1">
      <c r="A103" s="839" t="s">
        <v>343</v>
      </c>
      <c r="B103" s="840"/>
      <c r="C103" s="48" t="s">
        <v>344</v>
      </c>
      <c r="D103" s="12"/>
      <c r="E103" s="12"/>
      <c r="F103" s="12"/>
      <c r="G103" s="12"/>
      <c r="H103" s="75">
        <f aca="true" t="shared" si="6" ref="H103:H108">K103</f>
        <v>12222222</v>
      </c>
      <c r="I103" s="76"/>
      <c r="J103" s="75"/>
      <c r="K103" s="75">
        <f>K104+K105+K106</f>
        <v>12222222</v>
      </c>
      <c r="L103" s="55"/>
      <c r="M103" s="55"/>
      <c r="N103" s="55"/>
      <c r="O103" s="17"/>
    </row>
    <row r="104" spans="1:15" s="46" customFormat="1" ht="16.5" customHeight="1">
      <c r="A104" s="298" t="s">
        <v>347</v>
      </c>
      <c r="B104" s="306"/>
      <c r="C104" s="296" t="s">
        <v>344</v>
      </c>
      <c r="D104" s="296" t="s">
        <v>345</v>
      </c>
      <c r="E104" s="296" t="s">
        <v>188</v>
      </c>
      <c r="F104" s="296" t="s">
        <v>202</v>
      </c>
      <c r="G104" s="296" t="s">
        <v>346</v>
      </c>
      <c r="H104" s="301">
        <f t="shared" si="6"/>
        <v>11000000</v>
      </c>
      <c r="I104" s="302" t="s">
        <v>152</v>
      </c>
      <c r="J104" s="301"/>
      <c r="K104" s="307">
        <v>11000000</v>
      </c>
      <c r="L104" s="302"/>
      <c r="M104" s="302"/>
      <c r="N104" s="302" t="s">
        <v>152</v>
      </c>
      <c r="O104" s="17"/>
    </row>
    <row r="105" spans="1:15" s="46" customFormat="1" ht="16.5" customHeight="1">
      <c r="A105" s="298" t="s">
        <v>347</v>
      </c>
      <c r="B105" s="308"/>
      <c r="C105" s="296" t="s">
        <v>344</v>
      </c>
      <c r="D105" s="296" t="s">
        <v>348</v>
      </c>
      <c r="E105" s="296" t="s">
        <v>188</v>
      </c>
      <c r="F105" s="296" t="s">
        <v>202</v>
      </c>
      <c r="G105" s="296" t="s">
        <v>346</v>
      </c>
      <c r="H105" s="301">
        <f t="shared" si="6"/>
        <v>230000</v>
      </c>
      <c r="I105" s="302" t="s">
        <v>152</v>
      </c>
      <c r="J105" s="301"/>
      <c r="K105" s="307">
        <v>230000</v>
      </c>
      <c r="L105" s="302"/>
      <c r="M105" s="302"/>
      <c r="N105" s="302" t="s">
        <v>152</v>
      </c>
      <c r="O105" s="17"/>
    </row>
    <row r="106" spans="1:15" s="46" customFormat="1" ht="16.5" customHeight="1">
      <c r="A106" s="80" t="s">
        <v>11</v>
      </c>
      <c r="B106" s="272"/>
      <c r="C106" s="22" t="s">
        <v>344</v>
      </c>
      <c r="D106" s="22" t="s">
        <v>387</v>
      </c>
      <c r="E106" s="22" t="s">
        <v>188</v>
      </c>
      <c r="F106" s="22" t="s">
        <v>202</v>
      </c>
      <c r="G106" s="22" t="s">
        <v>346</v>
      </c>
      <c r="H106" s="19">
        <f t="shared" si="6"/>
        <v>992222</v>
      </c>
      <c r="I106" s="302" t="s">
        <v>152</v>
      </c>
      <c r="J106" s="26"/>
      <c r="K106" s="35">
        <v>992222</v>
      </c>
      <c r="L106" s="26"/>
      <c r="M106" s="26"/>
      <c r="N106" s="302" t="s">
        <v>152</v>
      </c>
      <c r="O106" s="17"/>
    </row>
    <row r="107" spans="1:15" s="46" customFormat="1" ht="16.5" customHeight="1">
      <c r="A107" s="69" t="s">
        <v>426</v>
      </c>
      <c r="B107" s="68"/>
      <c r="C107" s="48" t="s">
        <v>378</v>
      </c>
      <c r="D107" s="12"/>
      <c r="E107" s="12"/>
      <c r="F107" s="12"/>
      <c r="G107" s="12"/>
      <c r="H107" s="75">
        <f t="shared" si="6"/>
        <v>90000</v>
      </c>
      <c r="I107" s="55" t="s">
        <v>152</v>
      </c>
      <c r="J107" s="14"/>
      <c r="K107" s="259">
        <f>K108</f>
        <v>90000</v>
      </c>
      <c r="L107" s="55"/>
      <c r="M107" s="55"/>
      <c r="N107" s="55" t="s">
        <v>152</v>
      </c>
      <c r="O107" s="17"/>
    </row>
    <row r="108" spans="1:15" s="46" customFormat="1" ht="12.75">
      <c r="A108" s="298" t="s">
        <v>437</v>
      </c>
      <c r="B108" s="306"/>
      <c r="C108" s="296" t="s">
        <v>378</v>
      </c>
      <c r="D108" s="296" t="s">
        <v>157</v>
      </c>
      <c r="E108" s="296" t="s">
        <v>188</v>
      </c>
      <c r="F108" s="296" t="s">
        <v>384</v>
      </c>
      <c r="G108" s="296" t="s">
        <v>204</v>
      </c>
      <c r="H108" s="301">
        <f t="shared" si="6"/>
        <v>90000</v>
      </c>
      <c r="I108" s="302" t="s">
        <v>152</v>
      </c>
      <c r="J108" s="301"/>
      <c r="K108" s="35">
        <f>30000+60000</f>
        <v>90000</v>
      </c>
      <c r="L108" s="302"/>
      <c r="M108" s="302"/>
      <c r="N108" s="302" t="s">
        <v>152</v>
      </c>
      <c r="O108" s="17"/>
    </row>
    <row r="109" spans="1:15" s="46" customFormat="1" ht="29.25" customHeight="1">
      <c r="A109" s="839" t="s">
        <v>428</v>
      </c>
      <c r="B109" s="843"/>
      <c r="C109" s="48" t="s">
        <v>156</v>
      </c>
      <c r="D109" s="12"/>
      <c r="E109" s="12"/>
      <c r="F109" s="12"/>
      <c r="G109" s="12"/>
      <c r="H109" s="75">
        <f>N109</f>
        <v>342400</v>
      </c>
      <c r="I109" s="76"/>
      <c r="J109" s="76"/>
      <c r="K109" s="76"/>
      <c r="L109" s="76"/>
      <c r="M109" s="76"/>
      <c r="N109" s="75">
        <f>SUM(N110:N117)</f>
        <v>342400</v>
      </c>
      <c r="O109" s="17"/>
    </row>
    <row r="110" spans="1:15" s="46" customFormat="1" ht="13.5" customHeight="1">
      <c r="A110" s="83" t="s">
        <v>8</v>
      </c>
      <c r="B110" s="21"/>
      <c r="C110" s="22" t="s">
        <v>156</v>
      </c>
      <c r="D110" s="22" t="s">
        <v>157</v>
      </c>
      <c r="E110" s="22" t="s">
        <v>188</v>
      </c>
      <c r="F110" s="22" t="s">
        <v>209</v>
      </c>
      <c r="G110" s="22" t="s">
        <v>195</v>
      </c>
      <c r="H110" s="19">
        <f aca="true" t="shared" si="7" ref="H110:H116">N110</f>
        <v>50000</v>
      </c>
      <c r="I110" s="26" t="s">
        <v>152</v>
      </c>
      <c r="J110" s="26" t="s">
        <v>152</v>
      </c>
      <c r="K110" s="26" t="s">
        <v>152</v>
      </c>
      <c r="L110" s="26" t="s">
        <v>152</v>
      </c>
      <c r="M110" s="26"/>
      <c r="N110" s="242">
        <v>50000</v>
      </c>
      <c r="O110" s="17"/>
    </row>
    <row r="111" spans="1:15" s="46" customFormat="1" ht="13.5" customHeight="1">
      <c r="A111" s="40" t="s">
        <v>11</v>
      </c>
      <c r="B111" s="22"/>
      <c r="C111" s="22" t="s">
        <v>156</v>
      </c>
      <c r="D111" s="22" t="s">
        <v>157</v>
      </c>
      <c r="E111" s="22" t="s">
        <v>188</v>
      </c>
      <c r="F111" s="22" t="s">
        <v>202</v>
      </c>
      <c r="G111" s="22" t="s">
        <v>195</v>
      </c>
      <c r="H111" s="19">
        <f t="shared" si="7"/>
        <v>1600</v>
      </c>
      <c r="I111" s="26" t="s">
        <v>152</v>
      </c>
      <c r="J111" s="26" t="s">
        <v>152</v>
      </c>
      <c r="K111" s="26" t="s">
        <v>152</v>
      </c>
      <c r="L111" s="26" t="s">
        <v>152</v>
      </c>
      <c r="M111" s="26"/>
      <c r="N111" s="242">
        <v>1600</v>
      </c>
      <c r="O111" s="17"/>
    </row>
    <row r="112" spans="1:15" s="46" customFormat="1" ht="13.5" customHeight="1">
      <c r="A112" s="298" t="s">
        <v>11</v>
      </c>
      <c r="B112" s="296"/>
      <c r="C112" s="296" t="s">
        <v>156</v>
      </c>
      <c r="D112" s="296" t="s">
        <v>157</v>
      </c>
      <c r="E112" s="296" t="s">
        <v>422</v>
      </c>
      <c r="F112" s="296" t="s">
        <v>202</v>
      </c>
      <c r="G112" s="296" t="s">
        <v>195</v>
      </c>
      <c r="H112" s="301">
        <f>N112</f>
        <v>4253</v>
      </c>
      <c r="I112" s="302" t="s">
        <v>152</v>
      </c>
      <c r="J112" s="302" t="s">
        <v>152</v>
      </c>
      <c r="K112" s="26" t="s">
        <v>152</v>
      </c>
      <c r="L112" s="302" t="s">
        <v>152</v>
      </c>
      <c r="M112" s="302" t="s">
        <v>152</v>
      </c>
      <c r="N112" s="19">
        <v>4253</v>
      </c>
      <c r="O112" s="17"/>
    </row>
    <row r="113" spans="1:15" s="46" customFormat="1" ht="13.5" customHeight="1">
      <c r="A113" s="40" t="s">
        <v>12</v>
      </c>
      <c r="B113" s="22"/>
      <c r="C113" s="22" t="s">
        <v>156</v>
      </c>
      <c r="D113" s="22" t="s">
        <v>157</v>
      </c>
      <c r="E113" s="22" t="s">
        <v>188</v>
      </c>
      <c r="F113" s="22" t="s">
        <v>196</v>
      </c>
      <c r="G113" s="22" t="s">
        <v>195</v>
      </c>
      <c r="H113" s="19">
        <f t="shared" si="7"/>
        <v>40000</v>
      </c>
      <c r="I113" s="26" t="s">
        <v>152</v>
      </c>
      <c r="J113" s="26"/>
      <c r="K113" s="26" t="s">
        <v>152</v>
      </c>
      <c r="L113" s="26" t="s">
        <v>152</v>
      </c>
      <c r="M113" s="26"/>
      <c r="N113" s="241">
        <v>40000</v>
      </c>
      <c r="O113" s="17"/>
    </row>
    <row r="114" spans="1:15" s="46" customFormat="1" ht="13.5" customHeight="1">
      <c r="A114" s="298" t="s">
        <v>12</v>
      </c>
      <c r="B114" s="296"/>
      <c r="C114" s="296" t="s">
        <v>156</v>
      </c>
      <c r="D114" s="296" t="s">
        <v>157</v>
      </c>
      <c r="E114" s="296" t="s">
        <v>422</v>
      </c>
      <c r="F114" s="296" t="s">
        <v>196</v>
      </c>
      <c r="G114" s="296" t="s">
        <v>195</v>
      </c>
      <c r="H114" s="301">
        <f>N114</f>
        <v>18067</v>
      </c>
      <c r="I114" s="302" t="s">
        <v>152</v>
      </c>
      <c r="J114" s="302" t="s">
        <v>152</v>
      </c>
      <c r="K114" s="26" t="s">
        <v>152</v>
      </c>
      <c r="L114" s="302" t="s">
        <v>152</v>
      </c>
      <c r="M114" s="302" t="s">
        <v>152</v>
      </c>
      <c r="N114" s="19">
        <v>18067</v>
      </c>
      <c r="O114" s="17"/>
    </row>
    <row r="115" spans="1:15" s="46" customFormat="1" ht="13.5" customHeight="1">
      <c r="A115" s="40" t="s">
        <v>14</v>
      </c>
      <c r="B115" s="22"/>
      <c r="C115" s="22" t="s">
        <v>156</v>
      </c>
      <c r="D115" s="22" t="s">
        <v>157</v>
      </c>
      <c r="E115" s="22" t="s">
        <v>188</v>
      </c>
      <c r="F115" s="22" t="s">
        <v>198</v>
      </c>
      <c r="G115" s="22" t="s">
        <v>195</v>
      </c>
      <c r="H115" s="19">
        <f t="shared" si="7"/>
        <v>150000</v>
      </c>
      <c r="I115" s="26" t="s">
        <v>152</v>
      </c>
      <c r="J115" s="26" t="s">
        <v>152</v>
      </c>
      <c r="K115" s="26" t="s">
        <v>152</v>
      </c>
      <c r="L115" s="26" t="s">
        <v>152</v>
      </c>
      <c r="M115" s="26"/>
      <c r="N115" s="242">
        <v>150000</v>
      </c>
      <c r="O115" s="17"/>
    </row>
    <row r="116" spans="1:15" s="46" customFormat="1" ht="13.5" customHeight="1">
      <c r="A116" s="40" t="s">
        <v>340</v>
      </c>
      <c r="B116" s="22"/>
      <c r="C116" s="22" t="s">
        <v>156</v>
      </c>
      <c r="D116" s="22" t="s">
        <v>157</v>
      </c>
      <c r="E116" s="22" t="s">
        <v>188</v>
      </c>
      <c r="F116" s="22" t="s">
        <v>199</v>
      </c>
      <c r="G116" s="22" t="s">
        <v>195</v>
      </c>
      <c r="H116" s="19">
        <f t="shared" si="7"/>
        <v>68400</v>
      </c>
      <c r="I116" s="26" t="s">
        <v>152</v>
      </c>
      <c r="J116" s="26"/>
      <c r="K116" s="26" t="s">
        <v>152</v>
      </c>
      <c r="L116" s="26" t="s">
        <v>152</v>
      </c>
      <c r="M116" s="26"/>
      <c r="N116" s="241">
        <v>68400</v>
      </c>
      <c r="O116" s="17"/>
    </row>
    <row r="117" spans="1:15" s="46" customFormat="1" ht="13.5" customHeight="1">
      <c r="A117" s="305" t="s">
        <v>425</v>
      </c>
      <c r="B117" s="305"/>
      <c r="C117" s="296" t="s">
        <v>156</v>
      </c>
      <c r="D117" s="296" t="s">
        <v>157</v>
      </c>
      <c r="E117" s="296" t="s">
        <v>422</v>
      </c>
      <c r="F117" s="296" t="s">
        <v>199</v>
      </c>
      <c r="G117" s="296" t="s">
        <v>195</v>
      </c>
      <c r="H117" s="301">
        <f>N117</f>
        <v>10080</v>
      </c>
      <c r="I117" s="302" t="s">
        <v>152</v>
      </c>
      <c r="J117" s="315"/>
      <c r="K117" s="26" t="s">
        <v>152</v>
      </c>
      <c r="L117" s="315"/>
      <c r="M117" s="315"/>
      <c r="N117" s="19">
        <v>10080</v>
      </c>
      <c r="O117" s="17"/>
    </row>
    <row r="118" spans="1:15" s="46" customFormat="1" ht="24.75">
      <c r="A118" s="56" t="s">
        <v>210</v>
      </c>
      <c r="B118" s="57" t="s">
        <v>211</v>
      </c>
      <c r="C118" s="58" t="s">
        <v>152</v>
      </c>
      <c r="D118" s="58" t="s">
        <v>152</v>
      </c>
      <c r="E118" s="58" t="s">
        <v>152</v>
      </c>
      <c r="F118" s="58" t="s">
        <v>152</v>
      </c>
      <c r="G118" s="58" t="s">
        <v>152</v>
      </c>
      <c r="H118" s="44">
        <f>I118+N118+K118</f>
        <v>16875100</v>
      </c>
      <c r="I118" s="44">
        <f>I48+I51+I72+I73</f>
        <v>16785100</v>
      </c>
      <c r="J118" s="44"/>
      <c r="K118" s="44">
        <f>K108</f>
        <v>90000</v>
      </c>
      <c r="L118" s="59" t="s">
        <v>152</v>
      </c>
      <c r="M118" s="59" t="s">
        <v>152</v>
      </c>
      <c r="N118" s="44"/>
      <c r="O118" s="17" t="s">
        <v>152</v>
      </c>
    </row>
    <row r="119" spans="1:15" s="46" customFormat="1" ht="24.75">
      <c r="A119" s="56" t="s">
        <v>212</v>
      </c>
      <c r="B119" s="57" t="s">
        <v>213</v>
      </c>
      <c r="C119" s="58" t="s">
        <v>152</v>
      </c>
      <c r="D119" s="58" t="s">
        <v>152</v>
      </c>
      <c r="E119" s="58" t="s">
        <v>152</v>
      </c>
      <c r="F119" s="58" t="s">
        <v>152</v>
      </c>
      <c r="G119" s="58" t="s">
        <v>152</v>
      </c>
      <c r="H119" s="44">
        <f>H121+H120</f>
        <v>18913036.950000003</v>
      </c>
      <c r="I119" s="44">
        <f>I121+I120</f>
        <v>4430961</v>
      </c>
      <c r="J119" s="44">
        <f>J121+J120</f>
        <v>0</v>
      </c>
      <c r="K119" s="44">
        <f>K121+K120</f>
        <v>14139675.950000001</v>
      </c>
      <c r="L119" s="59"/>
      <c r="M119" s="59"/>
      <c r="N119" s="44">
        <f>N121+N120</f>
        <v>342400</v>
      </c>
      <c r="O119" s="17"/>
    </row>
    <row r="120" spans="1:15" s="46" customFormat="1" ht="24" customHeight="1">
      <c r="A120" s="56" t="s">
        <v>214</v>
      </c>
      <c r="B120" s="57" t="s">
        <v>215</v>
      </c>
      <c r="C120" s="58" t="s">
        <v>152</v>
      </c>
      <c r="D120" s="58" t="s">
        <v>152</v>
      </c>
      <c r="E120" s="58" t="s">
        <v>152</v>
      </c>
      <c r="F120" s="58" t="s">
        <v>152</v>
      </c>
      <c r="G120" s="58" t="s">
        <v>152</v>
      </c>
      <c r="H120" s="44">
        <f>I120+N120+K120</f>
        <v>0</v>
      </c>
      <c r="I120" s="44"/>
      <c r="J120" s="44"/>
      <c r="K120" s="44">
        <v>0</v>
      </c>
      <c r="L120" s="59"/>
      <c r="M120" s="59"/>
      <c r="N120" s="44">
        <v>0</v>
      </c>
      <c r="O120" s="17"/>
    </row>
    <row r="121" spans="1:15" s="46" customFormat="1" ht="12.75" customHeight="1">
      <c r="A121" s="56" t="s">
        <v>216</v>
      </c>
      <c r="B121" s="57" t="s">
        <v>217</v>
      </c>
      <c r="C121" s="58" t="s">
        <v>152</v>
      </c>
      <c r="D121" s="58" t="s">
        <v>152</v>
      </c>
      <c r="E121" s="58" t="s">
        <v>152</v>
      </c>
      <c r="F121" s="58" t="s">
        <v>152</v>
      </c>
      <c r="G121" s="58" t="s">
        <v>152</v>
      </c>
      <c r="H121" s="44">
        <f>I121+N121+K121</f>
        <v>18913036.950000003</v>
      </c>
      <c r="I121" s="44">
        <f>I53+I58+I59+I60+I61+I63+I64+I65+I67+I68+I69+I70+I71+I75</f>
        <v>4430961</v>
      </c>
      <c r="J121" s="44"/>
      <c r="K121" s="44">
        <f>K79+K83+K104+K105+K92+K93+K94+K97+K99+K86+K87+K88+K89+K106+K85</f>
        <v>14139675.950000001</v>
      </c>
      <c r="L121" s="59" t="s">
        <v>152</v>
      </c>
      <c r="M121" s="59" t="s">
        <v>152</v>
      </c>
      <c r="N121" s="44">
        <f>N110+N111+N113+N115+N116+N112+N114+N117</f>
        <v>342400</v>
      </c>
      <c r="O121" s="17" t="s">
        <v>152</v>
      </c>
    </row>
    <row r="122" spans="1:15" s="46" customFormat="1" ht="13.5" hidden="1">
      <c r="A122" s="21" t="s">
        <v>218</v>
      </c>
      <c r="B122" s="22" t="s">
        <v>219</v>
      </c>
      <c r="C122" s="60" t="s">
        <v>152</v>
      </c>
      <c r="D122" s="60" t="s">
        <v>152</v>
      </c>
      <c r="E122" s="60" t="s">
        <v>152</v>
      </c>
      <c r="F122" s="60" t="s">
        <v>152</v>
      </c>
      <c r="G122" s="60" t="s">
        <v>152</v>
      </c>
      <c r="H122" s="19">
        <f>I122+N122</f>
        <v>0</v>
      </c>
      <c r="I122" s="19">
        <v>0</v>
      </c>
      <c r="J122" s="19"/>
      <c r="K122" s="19"/>
      <c r="L122" s="26" t="s">
        <v>152</v>
      </c>
      <c r="M122" s="26" t="s">
        <v>152</v>
      </c>
      <c r="N122" s="19">
        <v>0</v>
      </c>
      <c r="O122" s="17" t="s">
        <v>152</v>
      </c>
    </row>
    <row r="123" spans="1:15" s="46" customFormat="1" ht="13.5" hidden="1">
      <c r="A123" s="38" t="s">
        <v>220</v>
      </c>
      <c r="B123" s="22" t="s">
        <v>198</v>
      </c>
      <c r="C123" s="60" t="s">
        <v>152</v>
      </c>
      <c r="D123" s="60" t="s">
        <v>152</v>
      </c>
      <c r="E123" s="60" t="s">
        <v>152</v>
      </c>
      <c r="F123" s="60" t="s">
        <v>152</v>
      </c>
      <c r="G123" s="60" t="s">
        <v>152</v>
      </c>
      <c r="H123" s="19">
        <v>0</v>
      </c>
      <c r="I123" s="19">
        <v>0</v>
      </c>
      <c r="J123" s="19"/>
      <c r="K123" s="19"/>
      <c r="L123" s="26" t="s">
        <v>152</v>
      </c>
      <c r="M123" s="26" t="s">
        <v>152</v>
      </c>
      <c r="N123" s="19">
        <v>0</v>
      </c>
      <c r="O123" s="17" t="s">
        <v>152</v>
      </c>
    </row>
    <row r="124" spans="1:15" s="46" customFormat="1" ht="13.5" hidden="1">
      <c r="A124" s="38" t="s">
        <v>221</v>
      </c>
      <c r="B124" s="22" t="s">
        <v>222</v>
      </c>
      <c r="C124" s="60" t="s">
        <v>152</v>
      </c>
      <c r="D124" s="60" t="s">
        <v>152</v>
      </c>
      <c r="E124" s="60" t="s">
        <v>152</v>
      </c>
      <c r="F124" s="60" t="s">
        <v>152</v>
      </c>
      <c r="G124" s="60" t="s">
        <v>152</v>
      </c>
      <c r="H124" s="19">
        <v>0</v>
      </c>
      <c r="I124" s="19">
        <v>0</v>
      </c>
      <c r="J124" s="19"/>
      <c r="K124" s="19"/>
      <c r="L124" s="26" t="s">
        <v>152</v>
      </c>
      <c r="M124" s="26" t="s">
        <v>152</v>
      </c>
      <c r="N124" s="19">
        <v>0</v>
      </c>
      <c r="O124" s="17" t="s">
        <v>152</v>
      </c>
    </row>
    <row r="125" spans="1:15" s="46" customFormat="1" ht="13.5" hidden="1">
      <c r="A125" s="38" t="s">
        <v>223</v>
      </c>
      <c r="B125" s="22" t="s">
        <v>224</v>
      </c>
      <c r="C125" s="60" t="s">
        <v>152</v>
      </c>
      <c r="D125" s="60" t="s">
        <v>152</v>
      </c>
      <c r="E125" s="60" t="s">
        <v>152</v>
      </c>
      <c r="F125" s="60" t="s">
        <v>152</v>
      </c>
      <c r="G125" s="60" t="s">
        <v>152</v>
      </c>
      <c r="H125" s="19">
        <v>0</v>
      </c>
      <c r="I125" s="19">
        <v>0</v>
      </c>
      <c r="J125" s="19"/>
      <c r="K125" s="19"/>
      <c r="L125" s="26" t="s">
        <v>152</v>
      </c>
      <c r="M125" s="26" t="s">
        <v>152</v>
      </c>
      <c r="N125" s="19">
        <v>0</v>
      </c>
      <c r="O125" s="17" t="s">
        <v>152</v>
      </c>
    </row>
    <row r="126" spans="1:15" s="46" customFormat="1" ht="13.5" hidden="1">
      <c r="A126" s="38" t="s">
        <v>225</v>
      </c>
      <c r="B126" s="22" t="s">
        <v>226</v>
      </c>
      <c r="C126" s="60" t="s">
        <v>152</v>
      </c>
      <c r="D126" s="60" t="s">
        <v>152</v>
      </c>
      <c r="E126" s="60" t="s">
        <v>152</v>
      </c>
      <c r="F126" s="60" t="s">
        <v>152</v>
      </c>
      <c r="G126" s="60" t="s">
        <v>152</v>
      </c>
      <c r="H126" s="19">
        <v>0</v>
      </c>
      <c r="I126" s="19">
        <v>0</v>
      </c>
      <c r="J126" s="19"/>
      <c r="K126" s="19"/>
      <c r="L126" s="26" t="s">
        <v>152</v>
      </c>
      <c r="M126" s="26" t="s">
        <v>152</v>
      </c>
      <c r="N126" s="19">
        <v>0</v>
      </c>
      <c r="O126" s="17" t="s">
        <v>152</v>
      </c>
    </row>
    <row r="127" spans="1:15" s="46" customFormat="1" ht="13.5" hidden="1">
      <c r="A127" s="38" t="s">
        <v>227</v>
      </c>
      <c r="B127" s="22" t="s">
        <v>228</v>
      </c>
      <c r="C127" s="60" t="s">
        <v>152</v>
      </c>
      <c r="D127" s="60" t="s">
        <v>152</v>
      </c>
      <c r="E127" s="60" t="s">
        <v>152</v>
      </c>
      <c r="F127" s="60" t="s">
        <v>152</v>
      </c>
      <c r="G127" s="60" t="s">
        <v>152</v>
      </c>
      <c r="H127" s="19">
        <v>0</v>
      </c>
      <c r="I127" s="19">
        <v>0</v>
      </c>
      <c r="J127" s="19"/>
      <c r="K127" s="19"/>
      <c r="L127" s="26" t="s">
        <v>152</v>
      </c>
      <c r="M127" s="26" t="s">
        <v>152</v>
      </c>
      <c r="N127" s="19">
        <v>0</v>
      </c>
      <c r="O127" s="17" t="s">
        <v>152</v>
      </c>
    </row>
    <row r="128" spans="1:15" s="46" customFormat="1" ht="13.5" hidden="1">
      <c r="A128" s="90" t="s">
        <v>218</v>
      </c>
      <c r="B128" s="91" t="s">
        <v>219</v>
      </c>
      <c r="C128" s="92" t="s">
        <v>296</v>
      </c>
      <c r="D128" s="91" t="s">
        <v>157</v>
      </c>
      <c r="E128" s="92" t="s">
        <v>297</v>
      </c>
      <c r="F128" s="92" t="s">
        <v>297</v>
      </c>
      <c r="G128" s="92" t="s">
        <v>298</v>
      </c>
      <c r="H128" s="96"/>
      <c r="I128" s="93"/>
      <c r="J128" s="93"/>
      <c r="K128" s="93"/>
      <c r="L128" s="94"/>
      <c r="M128" s="94"/>
      <c r="N128" s="93"/>
      <c r="O128" s="17"/>
    </row>
    <row r="129" spans="1:15" s="46" customFormat="1" ht="13.5" hidden="1">
      <c r="A129" s="95" t="s">
        <v>223</v>
      </c>
      <c r="B129" s="91" t="s">
        <v>224</v>
      </c>
      <c r="C129" s="92" t="s">
        <v>296</v>
      </c>
      <c r="D129" s="91" t="s">
        <v>157</v>
      </c>
      <c r="E129" s="92" t="s">
        <v>297</v>
      </c>
      <c r="F129" s="92" t="s">
        <v>297</v>
      </c>
      <c r="G129" s="92" t="s">
        <v>299</v>
      </c>
      <c r="H129" s="96"/>
      <c r="I129" s="93"/>
      <c r="J129" s="93"/>
      <c r="K129" s="93"/>
      <c r="L129" s="94"/>
      <c r="M129" s="94"/>
      <c r="N129" s="93"/>
      <c r="O129" s="17"/>
    </row>
    <row r="130" spans="1:15" s="46" customFormat="1" ht="13.5">
      <c r="A130" s="61" t="s">
        <v>229</v>
      </c>
      <c r="B130" s="62" t="s">
        <v>230</v>
      </c>
      <c r="C130" s="63" t="s">
        <v>152</v>
      </c>
      <c r="D130" s="63" t="s">
        <v>152</v>
      </c>
      <c r="E130" s="63" t="s">
        <v>152</v>
      </c>
      <c r="F130" s="63" t="s">
        <v>152</v>
      </c>
      <c r="G130" s="63" t="s">
        <v>152</v>
      </c>
      <c r="H130" s="64">
        <f>I130+K130+N130</f>
        <v>0</v>
      </c>
      <c r="I130" s="64">
        <v>0</v>
      </c>
      <c r="J130" s="64"/>
      <c r="K130" s="64"/>
      <c r="L130" s="65" t="s">
        <v>152</v>
      </c>
      <c r="M130" s="65" t="s">
        <v>152</v>
      </c>
      <c r="N130" s="64"/>
      <c r="O130" s="17" t="s">
        <v>152</v>
      </c>
    </row>
    <row r="131" spans="1:15" s="46" customFormat="1" ht="13.5">
      <c r="A131" s="38" t="s">
        <v>231</v>
      </c>
      <c r="B131" s="22" t="s">
        <v>232</v>
      </c>
      <c r="C131" s="60" t="s">
        <v>152</v>
      </c>
      <c r="D131" s="60" t="s">
        <v>152</v>
      </c>
      <c r="E131" s="60" t="s">
        <v>152</v>
      </c>
      <c r="F131" s="60" t="s">
        <v>152</v>
      </c>
      <c r="G131" s="60" t="s">
        <v>152</v>
      </c>
      <c r="H131" s="19">
        <v>0</v>
      </c>
      <c r="I131" s="19">
        <v>0</v>
      </c>
      <c r="J131" s="19"/>
      <c r="K131" s="19"/>
      <c r="L131" s="26" t="s">
        <v>152</v>
      </c>
      <c r="M131" s="26" t="s">
        <v>152</v>
      </c>
      <c r="N131" s="19">
        <v>0</v>
      </c>
      <c r="O131" s="17" t="s">
        <v>152</v>
      </c>
    </row>
    <row r="132" s="4" customFormat="1" ht="12.75"/>
    <row r="133" s="4" customFormat="1" ht="13.5" hidden="1">
      <c r="A133" s="66" t="s">
        <v>233</v>
      </c>
    </row>
    <row r="134" s="4" customFormat="1" ht="13.5" hidden="1">
      <c r="A134" s="66"/>
    </row>
    <row r="135" s="4" customFormat="1" ht="19.5" customHeight="1" hidden="1">
      <c r="A135" s="66" t="s">
        <v>21</v>
      </c>
    </row>
    <row r="136" s="4" customFormat="1" ht="13.5" hidden="1">
      <c r="A136" s="66" t="s">
        <v>234</v>
      </c>
    </row>
    <row r="137" s="4" customFormat="1" ht="13.5" hidden="1">
      <c r="A137" s="66"/>
    </row>
    <row r="138" s="4" customFormat="1" ht="13.5" hidden="1">
      <c r="A138" s="66"/>
    </row>
    <row r="139" s="4" customFormat="1" ht="23.25" customHeight="1" hidden="1">
      <c r="A139" s="66" t="s">
        <v>235</v>
      </c>
    </row>
    <row r="140" s="4" customFormat="1" ht="13.5" hidden="1">
      <c r="A140" s="66"/>
    </row>
    <row r="141" spans="1:11" s="4" customFormat="1" ht="12.75">
      <c r="A141" s="240"/>
      <c r="K141" s="396">
        <f>K9-'18.06'!K9</f>
        <v>-155500</v>
      </c>
    </row>
    <row r="142" s="4" customFormat="1" ht="15.75">
      <c r="A142" s="67"/>
    </row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</sheetData>
  <sheetProtection/>
  <mergeCells count="79">
    <mergeCell ref="A103:B103"/>
    <mergeCell ref="A109:B109"/>
    <mergeCell ref="G92:G94"/>
    <mergeCell ref="A96:A97"/>
    <mergeCell ref="C96:C97"/>
    <mergeCell ref="E96:E97"/>
    <mergeCell ref="G96:G97"/>
    <mergeCell ref="F92:F94"/>
    <mergeCell ref="A98:B98"/>
    <mergeCell ref="A101:B101"/>
    <mergeCell ref="F96:F97"/>
    <mergeCell ref="A70:A71"/>
    <mergeCell ref="C70:C71"/>
    <mergeCell ref="C92:C94"/>
    <mergeCell ref="E92:E94"/>
    <mergeCell ref="E70:E71"/>
    <mergeCell ref="F70:F71"/>
    <mergeCell ref="A80:B80"/>
    <mergeCell ref="A84:B84"/>
    <mergeCell ref="A90:B90"/>
    <mergeCell ref="A92:A94"/>
    <mergeCell ref="E60:E61"/>
    <mergeCell ref="F60:F61"/>
    <mergeCell ref="G70:G71"/>
    <mergeCell ref="A76:B76"/>
    <mergeCell ref="A66:B66"/>
    <mergeCell ref="A68:A69"/>
    <mergeCell ref="C68:C69"/>
    <mergeCell ref="E68:E69"/>
    <mergeCell ref="F68:F69"/>
    <mergeCell ref="G68:G69"/>
    <mergeCell ref="F39:F40"/>
    <mergeCell ref="A34:A36"/>
    <mergeCell ref="G60:G61"/>
    <mergeCell ref="A64:A65"/>
    <mergeCell ref="C64:C65"/>
    <mergeCell ref="E64:E65"/>
    <mergeCell ref="F64:F65"/>
    <mergeCell ref="G64:G65"/>
    <mergeCell ref="A60:A61"/>
    <mergeCell ref="C60:C61"/>
    <mergeCell ref="A29:A33"/>
    <mergeCell ref="F29:F33"/>
    <mergeCell ref="C34:C36"/>
    <mergeCell ref="F34:F36"/>
    <mergeCell ref="A47:B47"/>
    <mergeCell ref="A53:A58"/>
    <mergeCell ref="C53:C58"/>
    <mergeCell ref="F53:F58"/>
    <mergeCell ref="A39:A40"/>
    <mergeCell ref="C39:C40"/>
    <mergeCell ref="J15:J16"/>
    <mergeCell ref="A16:A17"/>
    <mergeCell ref="C16:C17"/>
    <mergeCell ref="E16:E17"/>
    <mergeCell ref="F16:F17"/>
    <mergeCell ref="G16:G17"/>
    <mergeCell ref="B15:B22"/>
    <mergeCell ref="A18:A22"/>
    <mergeCell ref="C18:C22"/>
    <mergeCell ref="H4:O4"/>
    <mergeCell ref="H5:H6"/>
    <mergeCell ref="I5:O5"/>
    <mergeCell ref="N6:O6"/>
    <mergeCell ref="F18:F22"/>
    <mergeCell ref="B10:B14"/>
    <mergeCell ref="C11:C13"/>
    <mergeCell ref="E11:E13"/>
    <mergeCell ref="F11:F13"/>
    <mergeCell ref="A1:O1"/>
    <mergeCell ref="B2:M2"/>
    <mergeCell ref="N2:O2"/>
    <mergeCell ref="A4:A6"/>
    <mergeCell ref="B4:B6"/>
    <mergeCell ref="C4:C6"/>
    <mergeCell ref="D4:D6"/>
    <mergeCell ref="E4:E6"/>
    <mergeCell ref="F4:F6"/>
    <mergeCell ref="G4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86">
      <selection activeCell="D111" sqref="D111"/>
    </sheetView>
  </sheetViews>
  <sheetFormatPr defaultColWidth="1.37890625" defaultRowHeight="12.75"/>
  <cols>
    <col min="1" max="1" width="39.875" style="3" customWidth="1"/>
    <col min="2" max="2" width="6.125" style="3" customWidth="1"/>
    <col min="3" max="3" width="10.875" style="3" customWidth="1"/>
    <col min="4" max="4" width="17.125" style="3" customWidth="1"/>
    <col min="5" max="5" width="6.625" style="3" customWidth="1"/>
    <col min="6" max="6" width="6.375" style="3" customWidth="1"/>
    <col min="7" max="7" width="6.125" style="3" customWidth="1"/>
    <col min="8" max="9" width="12.625" style="3" customWidth="1"/>
    <col min="10" max="10" width="11.00390625" style="3" hidden="1" customWidth="1"/>
    <col min="11" max="11" width="13.875" style="3" customWidth="1"/>
    <col min="12" max="12" width="6.125" style="3" hidden="1" customWidth="1"/>
    <col min="13" max="13" width="8.875" style="3" hidden="1" customWidth="1"/>
    <col min="14" max="14" width="14.125" style="3" customWidth="1"/>
    <col min="15" max="15" width="8.00390625" style="3" hidden="1" customWidth="1"/>
    <col min="16" max="16384" width="1.37890625" style="3" customWidth="1"/>
  </cols>
  <sheetData>
    <row r="1" spans="1:15" ht="15.75">
      <c r="A1" s="887" t="s">
        <v>337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</row>
    <row r="2" spans="2:15" ht="15.75">
      <c r="B2" s="887" t="s">
        <v>472</v>
      </c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 t="s">
        <v>130</v>
      </c>
      <c r="O2" s="887"/>
    </row>
    <row r="3" s="4" customFormat="1" ht="12.75"/>
    <row r="4" spans="1:15" s="6" customFormat="1" ht="23.25" customHeight="1">
      <c r="A4" s="883" t="s">
        <v>0</v>
      </c>
      <c r="B4" s="873" t="s">
        <v>131</v>
      </c>
      <c r="C4" s="873" t="s">
        <v>132</v>
      </c>
      <c r="D4" s="880" t="s">
        <v>133</v>
      </c>
      <c r="E4" s="880" t="s">
        <v>134</v>
      </c>
      <c r="F4" s="873" t="s">
        <v>135</v>
      </c>
      <c r="G4" s="883" t="s">
        <v>69</v>
      </c>
      <c r="H4" s="873" t="s">
        <v>136</v>
      </c>
      <c r="I4" s="873"/>
      <c r="J4" s="873"/>
      <c r="K4" s="873"/>
      <c r="L4" s="873"/>
      <c r="M4" s="873"/>
      <c r="N4" s="873"/>
      <c r="O4" s="873"/>
    </row>
    <row r="5" spans="1:15" s="6" customFormat="1" ht="12">
      <c r="A5" s="883"/>
      <c r="B5" s="873"/>
      <c r="C5" s="873"/>
      <c r="D5" s="881"/>
      <c r="E5" s="881"/>
      <c r="F5" s="873"/>
      <c r="G5" s="883"/>
      <c r="H5" s="888" t="s">
        <v>137</v>
      </c>
      <c r="I5" s="883" t="s">
        <v>138</v>
      </c>
      <c r="J5" s="883"/>
      <c r="K5" s="883"/>
      <c r="L5" s="883"/>
      <c r="M5" s="883"/>
      <c r="N5" s="883"/>
      <c r="O5" s="883"/>
    </row>
    <row r="6" spans="1:15" s="6" customFormat="1" ht="88.5" customHeight="1">
      <c r="A6" s="883"/>
      <c r="B6" s="873"/>
      <c r="C6" s="873"/>
      <c r="D6" s="882"/>
      <c r="E6" s="882"/>
      <c r="F6" s="873"/>
      <c r="G6" s="883"/>
      <c r="H6" s="889"/>
      <c r="I6" s="5" t="s">
        <v>139</v>
      </c>
      <c r="J6" s="5" t="s">
        <v>140</v>
      </c>
      <c r="K6" s="5" t="s">
        <v>141</v>
      </c>
      <c r="L6" s="5" t="s">
        <v>142</v>
      </c>
      <c r="M6" s="5" t="s">
        <v>143</v>
      </c>
      <c r="N6" s="873" t="s">
        <v>144</v>
      </c>
      <c r="O6" s="873"/>
    </row>
    <row r="7" spans="1:15" s="6" customFormat="1" ht="12" hidden="1">
      <c r="A7" s="7"/>
      <c r="B7" s="7"/>
      <c r="C7" s="8"/>
      <c r="D7" s="8"/>
      <c r="E7" s="8"/>
      <c r="F7" s="8"/>
      <c r="G7" s="9"/>
      <c r="H7" s="7"/>
      <c r="I7" s="7"/>
      <c r="J7" s="7"/>
      <c r="K7" s="7"/>
      <c r="L7" s="7"/>
      <c r="M7" s="7"/>
      <c r="N7" s="7" t="s">
        <v>137</v>
      </c>
      <c r="O7" s="7" t="s">
        <v>145</v>
      </c>
    </row>
    <row r="8" spans="1:15" s="6" customFormat="1" ht="15" customHeight="1">
      <c r="A8" s="7">
        <v>1</v>
      </c>
      <c r="B8" s="7">
        <v>2</v>
      </c>
      <c r="C8" s="10" t="s">
        <v>146</v>
      </c>
      <c r="D8" s="7">
        <v>4</v>
      </c>
      <c r="E8" s="10" t="s">
        <v>147</v>
      </c>
      <c r="F8" s="7">
        <v>6</v>
      </c>
      <c r="G8" s="10" t="s">
        <v>148</v>
      </c>
      <c r="H8" s="7">
        <v>8</v>
      </c>
      <c r="I8" s="7">
        <v>9</v>
      </c>
      <c r="J8" s="10" t="s">
        <v>149</v>
      </c>
      <c r="K8" s="7">
        <v>10</v>
      </c>
      <c r="L8" s="7">
        <v>7</v>
      </c>
      <c r="M8" s="7">
        <v>8</v>
      </c>
      <c r="N8" s="7">
        <v>11</v>
      </c>
      <c r="O8" s="7">
        <v>10</v>
      </c>
    </row>
    <row r="9" spans="1:15" s="4" customFormat="1" ht="16.5" customHeight="1">
      <c r="A9" s="236" t="s">
        <v>150</v>
      </c>
      <c r="B9" s="74" t="s">
        <v>151</v>
      </c>
      <c r="C9" s="74" t="s">
        <v>152</v>
      </c>
      <c r="D9" s="237" t="s">
        <v>152</v>
      </c>
      <c r="E9" s="237" t="s">
        <v>152</v>
      </c>
      <c r="F9" s="237" t="s">
        <v>152</v>
      </c>
      <c r="G9" s="237" t="s">
        <v>152</v>
      </c>
      <c r="H9" s="75">
        <f>H10+H15+H23</f>
        <v>35943636.95</v>
      </c>
      <c r="I9" s="75">
        <f>I15</f>
        <v>21216061</v>
      </c>
      <c r="J9" s="75"/>
      <c r="K9" s="75">
        <f>K23</f>
        <v>14385175.95</v>
      </c>
      <c r="L9" s="238" t="s">
        <v>152</v>
      </c>
      <c r="M9" s="238" t="s">
        <v>152</v>
      </c>
      <c r="N9" s="75">
        <f>N10</f>
        <v>342400</v>
      </c>
      <c r="O9" s="13" t="s">
        <v>152</v>
      </c>
    </row>
    <row r="10" spans="1:15" s="4" customFormat="1" ht="12.75">
      <c r="A10" s="16" t="s">
        <v>153</v>
      </c>
      <c r="B10" s="857" t="s">
        <v>154</v>
      </c>
      <c r="C10" s="18" t="s">
        <v>152</v>
      </c>
      <c r="D10" s="18" t="s">
        <v>152</v>
      </c>
      <c r="E10" s="18" t="s">
        <v>152</v>
      </c>
      <c r="F10" s="18" t="s">
        <v>152</v>
      </c>
      <c r="G10" s="18" t="s">
        <v>152</v>
      </c>
      <c r="H10" s="19">
        <f>N10</f>
        <v>342400</v>
      </c>
      <c r="I10" s="20" t="s">
        <v>152</v>
      </c>
      <c r="J10" s="20"/>
      <c r="K10" s="20" t="s">
        <v>152</v>
      </c>
      <c r="L10" s="20" t="s">
        <v>152</v>
      </c>
      <c r="M10" s="20" t="s">
        <v>152</v>
      </c>
      <c r="N10" s="241">
        <f>N11+N14+N12+N13</f>
        <v>342400</v>
      </c>
      <c r="O10" s="18" t="s">
        <v>152</v>
      </c>
    </row>
    <row r="11" spans="1:15" s="4" customFormat="1" ht="25.5" hidden="1">
      <c r="A11" s="21" t="s">
        <v>155</v>
      </c>
      <c r="B11" s="857"/>
      <c r="C11" s="841" t="s">
        <v>156</v>
      </c>
      <c r="D11" s="22" t="s">
        <v>157</v>
      </c>
      <c r="E11" s="884"/>
      <c r="F11" s="841" t="s">
        <v>409</v>
      </c>
      <c r="G11" s="22"/>
      <c r="H11" s="19">
        <f>N11</f>
        <v>0</v>
      </c>
      <c r="I11" s="20" t="s">
        <v>152</v>
      </c>
      <c r="J11" s="20"/>
      <c r="K11" s="20" t="s">
        <v>152</v>
      </c>
      <c r="L11" s="20" t="s">
        <v>152</v>
      </c>
      <c r="M11" s="20" t="s">
        <v>152</v>
      </c>
      <c r="N11" s="241"/>
      <c r="O11" s="18" t="s">
        <v>152</v>
      </c>
    </row>
    <row r="12" spans="1:15" s="4" customFormat="1" ht="25.5">
      <c r="A12" s="304" t="s">
        <v>427</v>
      </c>
      <c r="B12" s="857"/>
      <c r="C12" s="858"/>
      <c r="D12" s="22" t="s">
        <v>157</v>
      </c>
      <c r="E12" s="885"/>
      <c r="F12" s="858"/>
      <c r="G12" s="22"/>
      <c r="H12" s="19">
        <f>N12</f>
        <v>32400</v>
      </c>
      <c r="I12" s="20" t="s">
        <v>152</v>
      </c>
      <c r="J12" s="20"/>
      <c r="K12" s="20" t="s">
        <v>152</v>
      </c>
      <c r="L12" s="20"/>
      <c r="M12" s="20"/>
      <c r="N12" s="241">
        <v>32400</v>
      </c>
      <c r="O12" s="18"/>
    </row>
    <row r="13" spans="1:15" s="4" customFormat="1" ht="16.5" customHeight="1">
      <c r="A13" s="21" t="s">
        <v>160</v>
      </c>
      <c r="B13" s="857"/>
      <c r="C13" s="842"/>
      <c r="D13" s="22" t="s">
        <v>157</v>
      </c>
      <c r="E13" s="886"/>
      <c r="F13" s="842"/>
      <c r="G13" s="22"/>
      <c r="H13" s="19">
        <f>N13</f>
        <v>40000</v>
      </c>
      <c r="I13" s="20" t="s">
        <v>152</v>
      </c>
      <c r="J13" s="20"/>
      <c r="K13" s="20" t="s">
        <v>152</v>
      </c>
      <c r="L13" s="20"/>
      <c r="M13" s="20"/>
      <c r="N13" s="241">
        <v>40000</v>
      </c>
      <c r="O13" s="18"/>
    </row>
    <row r="14" spans="1:15" s="4" customFormat="1" ht="16.5" customHeight="1">
      <c r="A14" s="21" t="s">
        <v>161</v>
      </c>
      <c r="B14" s="857"/>
      <c r="C14" s="22" t="s">
        <v>156</v>
      </c>
      <c r="D14" s="22" t="s">
        <v>157</v>
      </c>
      <c r="E14" s="22"/>
      <c r="F14" s="22" t="s">
        <v>410</v>
      </c>
      <c r="G14" s="22"/>
      <c r="H14" s="19">
        <f>N14</f>
        <v>270000</v>
      </c>
      <c r="I14" s="20" t="s">
        <v>152</v>
      </c>
      <c r="J14" s="20"/>
      <c r="K14" s="20" t="s">
        <v>152</v>
      </c>
      <c r="L14" s="20" t="s">
        <v>152</v>
      </c>
      <c r="M14" s="20" t="s">
        <v>152</v>
      </c>
      <c r="N14" s="241">
        <v>270000</v>
      </c>
      <c r="O14" s="18" t="s">
        <v>152</v>
      </c>
    </row>
    <row r="15" spans="1:15" s="4" customFormat="1" ht="16.5" customHeight="1">
      <c r="A15" s="304" t="s">
        <v>163</v>
      </c>
      <c r="B15" s="941" t="s">
        <v>164</v>
      </c>
      <c r="C15" s="299" t="s">
        <v>152</v>
      </c>
      <c r="D15" s="296"/>
      <c r="E15" s="299" t="s">
        <v>152</v>
      </c>
      <c r="F15" s="299" t="s">
        <v>152</v>
      </c>
      <c r="G15" s="299" t="s">
        <v>152</v>
      </c>
      <c r="H15" s="301">
        <f>SUM(H16:H22)</f>
        <v>21216061</v>
      </c>
      <c r="I15" s="301">
        <f>I16+I18+I19+I17+I22</f>
        <v>21216061</v>
      </c>
      <c r="J15" s="938"/>
      <c r="K15" s="302" t="s">
        <v>152</v>
      </c>
      <c r="L15" s="303" t="s">
        <v>152</v>
      </c>
      <c r="M15" s="303" t="s">
        <v>152</v>
      </c>
      <c r="N15" s="302" t="s">
        <v>152</v>
      </c>
      <c r="O15" s="18" t="s">
        <v>152</v>
      </c>
    </row>
    <row r="16" spans="1:16" s="4" customFormat="1" ht="12.75">
      <c r="A16" s="920" t="s">
        <v>349</v>
      </c>
      <c r="B16" s="942"/>
      <c r="C16" s="939" t="s">
        <v>22</v>
      </c>
      <c r="D16" s="296" t="s">
        <v>157</v>
      </c>
      <c r="E16" s="939"/>
      <c r="F16" s="935">
        <v>131</v>
      </c>
      <c r="G16" s="935"/>
      <c r="H16" s="301">
        <f aca="true" t="shared" si="0" ref="H16:H22">I16</f>
        <v>330400</v>
      </c>
      <c r="I16" s="301">
        <v>330400</v>
      </c>
      <c r="J16" s="938"/>
      <c r="K16" s="302" t="s">
        <v>152</v>
      </c>
      <c r="L16" s="303" t="s">
        <v>152</v>
      </c>
      <c r="M16" s="303" t="s">
        <v>152</v>
      </c>
      <c r="N16" s="302" t="s">
        <v>152</v>
      </c>
      <c r="O16" s="18" t="s">
        <v>152</v>
      </c>
      <c r="P16" s="28"/>
    </row>
    <row r="17" spans="1:16" s="4" customFormat="1" ht="12.75">
      <c r="A17" s="921"/>
      <c r="B17" s="942"/>
      <c r="C17" s="940"/>
      <c r="D17" s="377">
        <v>14130030000000000</v>
      </c>
      <c r="E17" s="940"/>
      <c r="F17" s="937"/>
      <c r="G17" s="937"/>
      <c r="H17" s="301">
        <f t="shared" si="0"/>
        <v>17310561</v>
      </c>
      <c r="I17" s="301">
        <f>16622600+687961</f>
        <v>17310561</v>
      </c>
      <c r="J17" s="301"/>
      <c r="K17" s="302" t="s">
        <v>152</v>
      </c>
      <c r="L17" s="303" t="s">
        <v>152</v>
      </c>
      <c r="M17" s="303" t="s">
        <v>152</v>
      </c>
      <c r="N17" s="302" t="s">
        <v>152</v>
      </c>
      <c r="O17" s="18"/>
      <c r="P17" s="28"/>
    </row>
    <row r="18" spans="1:15" s="4" customFormat="1" ht="15" customHeight="1">
      <c r="A18" s="944" t="s">
        <v>350</v>
      </c>
      <c r="B18" s="942"/>
      <c r="C18" s="941" t="s">
        <v>24</v>
      </c>
      <c r="D18" s="296" t="s">
        <v>157</v>
      </c>
      <c r="E18" s="378"/>
      <c r="F18" s="935">
        <v>131</v>
      </c>
      <c r="G18" s="296"/>
      <c r="H18" s="301">
        <f t="shared" si="0"/>
        <v>1134900</v>
      </c>
      <c r="I18" s="301">
        <v>1134900</v>
      </c>
      <c r="J18" s="301"/>
      <c r="K18" s="303" t="s">
        <v>152</v>
      </c>
      <c r="L18" s="303" t="s">
        <v>152</v>
      </c>
      <c r="M18" s="303" t="s">
        <v>152</v>
      </c>
      <c r="N18" s="303" t="s">
        <v>152</v>
      </c>
      <c r="O18" s="18" t="s">
        <v>152</v>
      </c>
    </row>
    <row r="19" spans="1:15" s="4" customFormat="1" ht="25.5" customHeight="1" hidden="1">
      <c r="A19" s="945"/>
      <c r="B19" s="942"/>
      <c r="C19" s="942"/>
      <c r="D19" s="379"/>
      <c r="E19" s="378"/>
      <c r="F19" s="936"/>
      <c r="G19" s="296"/>
      <c r="H19" s="301">
        <f t="shared" si="0"/>
        <v>0</v>
      </c>
      <c r="I19" s="301"/>
      <c r="J19" s="301"/>
      <c r="K19" s="303" t="s">
        <v>152</v>
      </c>
      <c r="L19" s="303" t="s">
        <v>152</v>
      </c>
      <c r="M19" s="303" t="s">
        <v>152</v>
      </c>
      <c r="N19" s="303" t="s">
        <v>152</v>
      </c>
      <c r="O19" s="18" t="s">
        <v>152</v>
      </c>
    </row>
    <row r="20" spans="1:15" s="4" customFormat="1" ht="25.5" customHeight="1" hidden="1">
      <c r="A20" s="945"/>
      <c r="B20" s="942"/>
      <c r="C20" s="942"/>
      <c r="D20" s="378"/>
      <c r="E20" s="296"/>
      <c r="F20" s="936"/>
      <c r="G20" s="296"/>
      <c r="H20" s="301">
        <f t="shared" si="0"/>
        <v>0</v>
      </c>
      <c r="I20" s="303"/>
      <c r="J20" s="301"/>
      <c r="K20" s="303" t="s">
        <v>152</v>
      </c>
      <c r="L20" s="303" t="s">
        <v>152</v>
      </c>
      <c r="M20" s="303" t="s">
        <v>152</v>
      </c>
      <c r="N20" s="303" t="s">
        <v>152</v>
      </c>
      <c r="O20" s="18" t="s">
        <v>152</v>
      </c>
    </row>
    <row r="21" spans="1:15" s="4" customFormat="1" ht="42.75" customHeight="1" hidden="1">
      <c r="A21" s="945"/>
      <c r="B21" s="942"/>
      <c r="C21" s="942"/>
      <c r="D21" s="378"/>
      <c r="E21" s="296"/>
      <c r="F21" s="936"/>
      <c r="G21" s="296"/>
      <c r="H21" s="301">
        <f t="shared" si="0"/>
        <v>0</v>
      </c>
      <c r="I21" s="303"/>
      <c r="J21" s="301"/>
      <c r="K21" s="303" t="s">
        <v>152</v>
      </c>
      <c r="L21" s="303" t="s">
        <v>152</v>
      </c>
      <c r="M21" s="303" t="s">
        <v>152</v>
      </c>
      <c r="N21" s="303" t="s">
        <v>152</v>
      </c>
      <c r="O21" s="18" t="s">
        <v>152</v>
      </c>
    </row>
    <row r="22" spans="1:15" s="4" customFormat="1" ht="12" customHeight="1">
      <c r="A22" s="946"/>
      <c r="B22" s="943"/>
      <c r="C22" s="943"/>
      <c r="D22" s="377">
        <v>14130030000000000</v>
      </c>
      <c r="E22" s="296"/>
      <c r="F22" s="937"/>
      <c r="G22" s="296"/>
      <c r="H22" s="301">
        <f t="shared" si="0"/>
        <v>2440200</v>
      </c>
      <c r="I22" s="303">
        <f>2396200+44000</f>
        <v>2440200</v>
      </c>
      <c r="J22" s="301"/>
      <c r="K22" s="303" t="s">
        <v>152</v>
      </c>
      <c r="L22" s="303" t="s">
        <v>152</v>
      </c>
      <c r="M22" s="303" t="s">
        <v>152</v>
      </c>
      <c r="N22" s="303" t="s">
        <v>152</v>
      </c>
      <c r="O22" s="18"/>
    </row>
    <row r="23" spans="1:15" s="4" customFormat="1" ht="12.75">
      <c r="A23" s="380" t="s">
        <v>167</v>
      </c>
      <c r="B23" s="299" t="s">
        <v>168</v>
      </c>
      <c r="C23" s="299" t="s">
        <v>152</v>
      </c>
      <c r="D23" s="299" t="s">
        <v>152</v>
      </c>
      <c r="E23" s="299" t="s">
        <v>152</v>
      </c>
      <c r="F23" s="299" t="s">
        <v>152</v>
      </c>
      <c r="G23" s="299" t="s">
        <v>152</v>
      </c>
      <c r="H23" s="301">
        <f>K23</f>
        <v>14385175.95</v>
      </c>
      <c r="I23" s="303" t="s">
        <v>152</v>
      </c>
      <c r="J23" s="301"/>
      <c r="K23" s="301">
        <f>SUM(K24:K41)</f>
        <v>14385175.95</v>
      </c>
      <c r="L23" s="303" t="s">
        <v>152</v>
      </c>
      <c r="M23" s="303" t="s">
        <v>152</v>
      </c>
      <c r="N23" s="303" t="s">
        <v>152</v>
      </c>
      <c r="O23" s="18" t="s">
        <v>152</v>
      </c>
    </row>
    <row r="24" spans="1:16" s="4" customFormat="1" ht="72.75" customHeight="1">
      <c r="A24" s="381" t="s">
        <v>64</v>
      </c>
      <c r="B24" s="299"/>
      <c r="C24" s="300" t="s">
        <v>25</v>
      </c>
      <c r="D24" s="382" t="s">
        <v>169</v>
      </c>
      <c r="E24" s="299"/>
      <c r="F24" s="299" t="s">
        <v>411</v>
      </c>
      <c r="G24" s="299"/>
      <c r="H24" s="307">
        <f>K24</f>
        <v>839300</v>
      </c>
      <c r="I24" s="302" t="s">
        <v>152</v>
      </c>
      <c r="J24" s="307"/>
      <c r="K24" s="307">
        <v>839300</v>
      </c>
      <c r="L24" s="302" t="s">
        <v>152</v>
      </c>
      <c r="M24" s="302" t="s">
        <v>152</v>
      </c>
      <c r="N24" s="302" t="s">
        <v>152</v>
      </c>
      <c r="O24" s="36" t="s">
        <v>152</v>
      </c>
      <c r="P24" s="37"/>
    </row>
    <row r="25" spans="1:15" s="4" customFormat="1" ht="12.75" hidden="1">
      <c r="A25" s="38" t="s">
        <v>170</v>
      </c>
      <c r="B25" s="17" t="s">
        <v>171</v>
      </c>
      <c r="C25" s="22"/>
      <c r="D25" s="30"/>
      <c r="E25" s="22"/>
      <c r="F25" s="22"/>
      <c r="G25" s="22"/>
      <c r="H25" s="19"/>
      <c r="I25" s="20" t="s">
        <v>152</v>
      </c>
      <c r="J25" s="19"/>
      <c r="K25" s="19"/>
      <c r="L25" s="20" t="s">
        <v>152</v>
      </c>
      <c r="M25" s="20" t="s">
        <v>152</v>
      </c>
      <c r="N25" s="19"/>
      <c r="O25" s="39"/>
    </row>
    <row r="26" spans="1:15" s="4" customFormat="1" ht="12.75" customHeight="1" hidden="1">
      <c r="A26" s="38" t="s">
        <v>172</v>
      </c>
      <c r="B26" s="17" t="s">
        <v>162</v>
      </c>
      <c r="C26" s="22"/>
      <c r="D26" s="22"/>
      <c r="E26" s="22"/>
      <c r="F26" s="22" t="s">
        <v>152</v>
      </c>
      <c r="G26" s="22"/>
      <c r="H26" s="19"/>
      <c r="I26" s="20" t="s">
        <v>152</v>
      </c>
      <c r="J26" s="19"/>
      <c r="K26" s="19"/>
      <c r="L26" s="20" t="s">
        <v>152</v>
      </c>
      <c r="M26" s="20" t="s">
        <v>152</v>
      </c>
      <c r="N26" s="19"/>
      <c r="O26" s="18" t="s">
        <v>152</v>
      </c>
    </row>
    <row r="27" spans="1:15" s="4" customFormat="1" ht="12.75" customHeight="1" hidden="1">
      <c r="A27" s="40" t="s">
        <v>173</v>
      </c>
      <c r="B27" s="17"/>
      <c r="C27" s="33" t="s">
        <v>26</v>
      </c>
      <c r="D27" s="17" t="s">
        <v>157</v>
      </c>
      <c r="E27" s="22"/>
      <c r="F27" s="17" t="s">
        <v>162</v>
      </c>
      <c r="G27" s="22"/>
      <c r="H27" s="19">
        <f>K27</f>
        <v>0</v>
      </c>
      <c r="I27" s="26" t="s">
        <v>152</v>
      </c>
      <c r="J27" s="19"/>
      <c r="K27" s="19"/>
      <c r="L27" s="20"/>
      <c r="M27" s="20"/>
      <c r="N27" s="26" t="s">
        <v>152</v>
      </c>
      <c r="O27" s="18"/>
    </row>
    <row r="28" spans="1:15" s="4" customFormat="1" ht="25.5">
      <c r="A28" s="298" t="s">
        <v>63</v>
      </c>
      <c r="B28" s="299"/>
      <c r="C28" s="300" t="s">
        <v>59</v>
      </c>
      <c r="D28" s="299" t="s">
        <v>157</v>
      </c>
      <c r="E28" s="296"/>
      <c r="F28" s="17" t="s">
        <v>411</v>
      </c>
      <c r="G28" s="22"/>
      <c r="H28" s="19">
        <f>K28</f>
        <v>244000</v>
      </c>
      <c r="I28" s="26" t="s">
        <v>152</v>
      </c>
      <c r="J28" s="19"/>
      <c r="K28" s="19">
        <f>K84</f>
        <v>244000</v>
      </c>
      <c r="L28" s="20"/>
      <c r="M28" s="20"/>
      <c r="N28" s="26" t="s">
        <v>152</v>
      </c>
      <c r="O28" s="18"/>
    </row>
    <row r="29" spans="1:15" s="4" customFormat="1" ht="12.75">
      <c r="A29" s="917" t="s">
        <v>79</v>
      </c>
      <c r="B29" s="299"/>
      <c r="C29" s="300" t="s">
        <v>87</v>
      </c>
      <c r="D29" s="17" t="s">
        <v>157</v>
      </c>
      <c r="F29" s="841" t="s">
        <v>411</v>
      </c>
      <c r="G29" s="22"/>
      <c r="H29" s="19">
        <f>K29</f>
        <v>60000</v>
      </c>
      <c r="I29" s="26" t="s">
        <v>152</v>
      </c>
      <c r="J29" s="46"/>
      <c r="K29" s="394">
        <f>K86</f>
        <v>60000</v>
      </c>
      <c r="L29" s="46"/>
      <c r="M29" s="46"/>
      <c r="N29" s="26" t="s">
        <v>152</v>
      </c>
      <c r="O29" s="18"/>
    </row>
    <row r="30" spans="1:15" s="4" customFormat="1" ht="12.75">
      <c r="A30" s="918"/>
      <c r="B30" s="299"/>
      <c r="C30" s="300" t="s">
        <v>87</v>
      </c>
      <c r="D30" s="296" t="s">
        <v>415</v>
      </c>
      <c r="E30" s="296"/>
      <c r="F30" s="858"/>
      <c r="G30" s="22"/>
      <c r="H30" s="19">
        <f>K30</f>
        <v>64800</v>
      </c>
      <c r="I30" s="26" t="s">
        <v>152</v>
      </c>
      <c r="J30" s="19"/>
      <c r="K30" s="19">
        <f>K87</f>
        <v>64800</v>
      </c>
      <c r="L30" s="20"/>
      <c r="M30" s="20"/>
      <c r="N30" s="26" t="s">
        <v>152</v>
      </c>
      <c r="O30" s="18"/>
    </row>
    <row r="31" spans="1:15" s="4" customFormat="1" ht="12.75">
      <c r="A31" s="918"/>
      <c r="B31" s="299"/>
      <c r="C31" s="300" t="s">
        <v>87</v>
      </c>
      <c r="D31" s="296" t="s">
        <v>417</v>
      </c>
      <c r="E31" s="296"/>
      <c r="F31" s="858"/>
      <c r="G31" s="22"/>
      <c r="H31" s="19">
        <f aca="true" t="shared" si="1" ref="H31:H41">K31</f>
        <v>7200</v>
      </c>
      <c r="I31" s="26" t="s">
        <v>152</v>
      </c>
      <c r="J31" s="19"/>
      <c r="K31" s="19">
        <f>K88</f>
        <v>7200</v>
      </c>
      <c r="L31" s="20"/>
      <c r="M31" s="20"/>
      <c r="N31" s="26" t="s">
        <v>152</v>
      </c>
      <c r="O31" s="18"/>
    </row>
    <row r="32" spans="1:15" s="4" customFormat="1" ht="12.75">
      <c r="A32" s="918"/>
      <c r="B32" s="299"/>
      <c r="C32" s="300" t="s">
        <v>87</v>
      </c>
      <c r="D32" s="296" t="s">
        <v>418</v>
      </c>
      <c r="E32" s="296"/>
      <c r="F32" s="858"/>
      <c r="G32" s="22"/>
      <c r="H32" s="19">
        <f t="shared" si="1"/>
        <v>16200</v>
      </c>
      <c r="I32" s="26" t="s">
        <v>152</v>
      </c>
      <c r="J32" s="19"/>
      <c r="K32" s="19">
        <f>K89</f>
        <v>16200</v>
      </c>
      <c r="L32" s="20"/>
      <c r="M32" s="20"/>
      <c r="N32" s="26" t="s">
        <v>152</v>
      </c>
      <c r="O32" s="18"/>
    </row>
    <row r="33" spans="1:15" s="4" customFormat="1" ht="12.75">
      <c r="A33" s="919"/>
      <c r="B33" s="299"/>
      <c r="C33" s="300" t="s">
        <v>87</v>
      </c>
      <c r="D33" s="296" t="s">
        <v>419</v>
      </c>
      <c r="E33" s="296"/>
      <c r="F33" s="842"/>
      <c r="G33" s="22"/>
      <c r="H33" s="19">
        <f t="shared" si="1"/>
        <v>1800</v>
      </c>
      <c r="I33" s="26" t="s">
        <v>152</v>
      </c>
      <c r="J33" s="19"/>
      <c r="K33" s="19">
        <f>K90</f>
        <v>1800</v>
      </c>
      <c r="L33" s="20"/>
      <c r="M33" s="20"/>
      <c r="N33" s="26" t="s">
        <v>152</v>
      </c>
      <c r="O33" s="18"/>
    </row>
    <row r="34" spans="1:15" s="4" customFormat="1" ht="12.75">
      <c r="A34" s="926" t="s">
        <v>247</v>
      </c>
      <c r="B34" s="299"/>
      <c r="C34" s="927" t="s">
        <v>96</v>
      </c>
      <c r="D34" s="299" t="s">
        <v>157</v>
      </c>
      <c r="E34" s="296"/>
      <c r="F34" s="841" t="s">
        <v>411</v>
      </c>
      <c r="G34" s="22"/>
      <c r="H34" s="19">
        <f t="shared" si="1"/>
        <v>190197</v>
      </c>
      <c r="I34" s="26" t="s">
        <v>152</v>
      </c>
      <c r="J34" s="19"/>
      <c r="K34" s="14">
        <f>K93</f>
        <v>190197</v>
      </c>
      <c r="L34" s="20"/>
      <c r="M34" s="20"/>
      <c r="N34" s="26" t="s">
        <v>152</v>
      </c>
      <c r="O34" s="18"/>
    </row>
    <row r="35" spans="1:15" s="4" customFormat="1" ht="12.75">
      <c r="A35" s="926"/>
      <c r="B35" s="299"/>
      <c r="C35" s="927"/>
      <c r="D35" s="296" t="s">
        <v>348</v>
      </c>
      <c r="E35" s="296"/>
      <c r="F35" s="858"/>
      <c r="G35" s="22"/>
      <c r="H35" s="19">
        <f t="shared" si="1"/>
        <v>11860.7</v>
      </c>
      <c r="I35" s="26" t="s">
        <v>152</v>
      </c>
      <c r="J35" s="19"/>
      <c r="K35" s="19">
        <f>K95+K98</f>
        <v>11860.7</v>
      </c>
      <c r="L35" s="20"/>
      <c r="M35" s="20"/>
      <c r="N35" s="26" t="s">
        <v>152</v>
      </c>
      <c r="O35" s="18"/>
    </row>
    <row r="36" spans="1:15" s="4" customFormat="1" ht="12.75">
      <c r="A36" s="926"/>
      <c r="B36" s="299"/>
      <c r="C36" s="927"/>
      <c r="D36" s="299" t="s">
        <v>281</v>
      </c>
      <c r="E36" s="296"/>
      <c r="F36" s="842"/>
      <c r="G36" s="22"/>
      <c r="H36" s="19">
        <f t="shared" si="1"/>
        <v>106746.25</v>
      </c>
      <c r="I36" s="26" t="s">
        <v>152</v>
      </c>
      <c r="J36" s="19"/>
      <c r="K36" s="19">
        <f>K94</f>
        <v>106746.25</v>
      </c>
      <c r="L36" s="20"/>
      <c r="M36" s="20"/>
      <c r="N36" s="26" t="s">
        <v>152</v>
      </c>
      <c r="O36" s="18"/>
    </row>
    <row r="37" spans="1:15" s="4" customFormat="1" ht="63.75">
      <c r="A37" s="304" t="s">
        <v>62</v>
      </c>
      <c r="B37" s="305"/>
      <c r="C37" s="261" t="s">
        <v>60</v>
      </c>
      <c r="D37" s="299" t="s">
        <v>268</v>
      </c>
      <c r="E37" s="296"/>
      <c r="F37" s="17" t="s">
        <v>411</v>
      </c>
      <c r="G37" s="22"/>
      <c r="H37" s="19">
        <f t="shared" si="1"/>
        <v>350000</v>
      </c>
      <c r="I37" s="26" t="s">
        <v>152</v>
      </c>
      <c r="J37" s="19"/>
      <c r="K37" s="19">
        <f>K100</f>
        <v>350000</v>
      </c>
      <c r="L37" s="20"/>
      <c r="M37" s="20"/>
      <c r="N37" s="26" t="s">
        <v>152</v>
      </c>
      <c r="O37" s="18"/>
    </row>
    <row r="38" spans="1:15" s="4" customFormat="1" ht="25.5">
      <c r="A38" s="304" t="s">
        <v>429</v>
      </c>
      <c r="B38" s="305"/>
      <c r="C38" s="296" t="s">
        <v>378</v>
      </c>
      <c r="D38" s="296" t="s">
        <v>157</v>
      </c>
      <c r="E38" s="296"/>
      <c r="F38" s="17" t="s">
        <v>411</v>
      </c>
      <c r="G38" s="22"/>
      <c r="H38" s="19">
        <f t="shared" si="1"/>
        <v>120000</v>
      </c>
      <c r="I38" s="26" t="s">
        <v>152</v>
      </c>
      <c r="J38" s="19"/>
      <c r="K38" s="14">
        <f>K109</f>
        <v>120000</v>
      </c>
      <c r="L38" s="20"/>
      <c r="M38" s="20"/>
      <c r="N38" s="26" t="s">
        <v>152</v>
      </c>
      <c r="O38" s="18"/>
    </row>
    <row r="39" spans="1:15" s="4" customFormat="1" ht="21" customHeight="1">
      <c r="A39" s="915" t="s">
        <v>351</v>
      </c>
      <c r="B39" s="305"/>
      <c r="C39" s="916" t="s">
        <v>344</v>
      </c>
      <c r="D39" s="296" t="s">
        <v>345</v>
      </c>
      <c r="E39" s="296"/>
      <c r="F39" s="841" t="s">
        <v>411</v>
      </c>
      <c r="G39" s="22"/>
      <c r="H39" s="19">
        <f t="shared" si="1"/>
        <v>11000000</v>
      </c>
      <c r="I39" s="26" t="s">
        <v>152</v>
      </c>
      <c r="J39" s="19"/>
      <c r="K39" s="19">
        <f>K105</f>
        <v>11000000</v>
      </c>
      <c r="L39" s="20"/>
      <c r="M39" s="20"/>
      <c r="N39" s="26" t="s">
        <v>152</v>
      </c>
      <c r="O39" s="18"/>
    </row>
    <row r="40" spans="1:15" s="4" customFormat="1" ht="18" customHeight="1">
      <c r="A40" s="915"/>
      <c r="B40" s="305"/>
      <c r="C40" s="916"/>
      <c r="D40" s="296" t="s">
        <v>348</v>
      </c>
      <c r="E40" s="296"/>
      <c r="F40" s="842"/>
      <c r="G40" s="22"/>
      <c r="H40" s="19">
        <f t="shared" si="1"/>
        <v>1222222</v>
      </c>
      <c r="I40" s="26" t="s">
        <v>152</v>
      </c>
      <c r="J40" s="19"/>
      <c r="K40" s="19">
        <f>K106+K107</f>
        <v>1222222</v>
      </c>
      <c r="L40" s="20"/>
      <c r="M40" s="20"/>
      <c r="N40" s="26" t="s">
        <v>152</v>
      </c>
      <c r="O40" s="18"/>
    </row>
    <row r="41" spans="1:15" s="4" customFormat="1" ht="38.25">
      <c r="A41" s="40" t="s">
        <v>80</v>
      </c>
      <c r="B41" s="17"/>
      <c r="C41" s="17" t="s">
        <v>27</v>
      </c>
      <c r="D41" s="17" t="s">
        <v>475</v>
      </c>
      <c r="E41" s="17"/>
      <c r="F41" s="17" t="s">
        <v>411</v>
      </c>
      <c r="G41" s="17"/>
      <c r="H41" s="20">
        <f t="shared" si="1"/>
        <v>150850</v>
      </c>
      <c r="I41" s="20"/>
      <c r="J41" s="20"/>
      <c r="K41" s="14">
        <f>K110</f>
        <v>150850</v>
      </c>
      <c r="L41" s="20"/>
      <c r="M41" s="20"/>
      <c r="N41" s="20"/>
      <c r="O41" s="18"/>
    </row>
    <row r="42" spans="1:15" s="46" customFormat="1" ht="17.25" customHeight="1">
      <c r="A42" s="41" t="s">
        <v>174</v>
      </c>
      <c r="B42" s="42" t="s">
        <v>175</v>
      </c>
      <c r="C42" s="260" t="s">
        <v>152</v>
      </c>
      <c r="D42" s="260" t="s">
        <v>152</v>
      </c>
      <c r="E42" s="260" t="s">
        <v>152</v>
      </c>
      <c r="F42" s="260" t="s">
        <v>152</v>
      </c>
      <c r="G42" s="260" t="s">
        <v>152</v>
      </c>
      <c r="H42" s="44">
        <f>I42+N42+K42</f>
        <v>35943636.95</v>
      </c>
      <c r="I42" s="44">
        <f>I48+I67+I77</f>
        <v>21216061</v>
      </c>
      <c r="J42" s="44"/>
      <c r="K42" s="44">
        <f>K77+K81+K83+K91+K99+K102+K104+K85+K108+K110</f>
        <v>14385175.95</v>
      </c>
      <c r="L42" s="44"/>
      <c r="M42" s="44"/>
      <c r="N42" s="44">
        <f>N112</f>
        <v>342400</v>
      </c>
      <c r="O42" s="45"/>
    </row>
    <row r="43" spans="1:15" s="46" customFormat="1" ht="18" customHeight="1">
      <c r="A43" s="21" t="s">
        <v>176</v>
      </c>
      <c r="B43" s="22" t="s">
        <v>177</v>
      </c>
      <c r="C43" s="47" t="s">
        <v>152</v>
      </c>
      <c r="D43" s="47" t="s">
        <v>152</v>
      </c>
      <c r="E43" s="47" t="s">
        <v>152</v>
      </c>
      <c r="F43" s="47" t="s">
        <v>152</v>
      </c>
      <c r="G43" s="47" t="s">
        <v>152</v>
      </c>
      <c r="H43" s="19">
        <f>I43+N43</f>
        <v>16785100</v>
      </c>
      <c r="I43" s="19">
        <f>I44+I46</f>
        <v>16785100</v>
      </c>
      <c r="J43" s="19"/>
      <c r="K43" s="19"/>
      <c r="L43" s="19"/>
      <c r="M43" s="19"/>
      <c r="N43" s="19"/>
      <c r="O43" s="18" t="s">
        <v>152</v>
      </c>
    </row>
    <row r="44" spans="1:15" s="46" customFormat="1" ht="25.5">
      <c r="A44" s="40" t="s">
        <v>178</v>
      </c>
      <c r="B44" s="22" t="s">
        <v>179</v>
      </c>
      <c r="C44" s="47" t="s">
        <v>152</v>
      </c>
      <c r="D44" s="47" t="s">
        <v>152</v>
      </c>
      <c r="E44" s="47" t="s">
        <v>152</v>
      </c>
      <c r="F44" s="47" t="s">
        <v>152</v>
      </c>
      <c r="G44" s="47" t="s">
        <v>152</v>
      </c>
      <c r="H44" s="19">
        <f>I44+N44</f>
        <v>16728000</v>
      </c>
      <c r="I44" s="19">
        <f>I49+I50+I52+I53</f>
        <v>16728000</v>
      </c>
      <c r="J44" s="19"/>
      <c r="K44" s="19"/>
      <c r="L44" s="19"/>
      <c r="M44" s="19"/>
      <c r="N44" s="19"/>
      <c r="O44" s="18" t="s">
        <v>152</v>
      </c>
    </row>
    <row r="45" spans="1:15" s="46" customFormat="1" ht="9.75" customHeight="1" hidden="1">
      <c r="A45" s="21" t="s">
        <v>180</v>
      </c>
      <c r="B45" s="22" t="s">
        <v>181</v>
      </c>
      <c r="C45" s="47" t="s">
        <v>152</v>
      </c>
      <c r="D45" s="47" t="s">
        <v>152</v>
      </c>
      <c r="E45" s="47" t="s">
        <v>152</v>
      </c>
      <c r="F45" s="47" t="s">
        <v>152</v>
      </c>
      <c r="G45" s="47" t="s">
        <v>152</v>
      </c>
      <c r="H45" s="19"/>
      <c r="I45" s="19"/>
      <c r="J45" s="19"/>
      <c r="K45" s="19"/>
      <c r="L45" s="19"/>
      <c r="M45" s="19"/>
      <c r="N45" s="19"/>
      <c r="O45" s="18" t="s">
        <v>152</v>
      </c>
    </row>
    <row r="46" spans="1:15" s="46" customFormat="1" ht="25.5">
      <c r="A46" s="21" t="s">
        <v>182</v>
      </c>
      <c r="B46" s="22" t="s">
        <v>183</v>
      </c>
      <c r="C46" s="47" t="s">
        <v>152</v>
      </c>
      <c r="D46" s="47" t="s">
        <v>152</v>
      </c>
      <c r="E46" s="47" t="s">
        <v>152</v>
      </c>
      <c r="F46" s="47" t="s">
        <v>152</v>
      </c>
      <c r="G46" s="47" t="s">
        <v>152</v>
      </c>
      <c r="H46" s="19">
        <f>I46+N46</f>
        <v>57100</v>
      </c>
      <c r="I46" s="19">
        <f>I73+I74</f>
        <v>57100</v>
      </c>
      <c r="J46" s="19"/>
      <c r="K46" s="19"/>
      <c r="L46" s="19"/>
      <c r="M46" s="19"/>
      <c r="N46" s="19"/>
      <c r="O46" s="18" t="s">
        <v>152</v>
      </c>
    </row>
    <row r="47" spans="1:15" s="46" customFormat="1" ht="13.5" customHeight="1" hidden="1">
      <c r="A47" s="21" t="s">
        <v>184</v>
      </c>
      <c r="B47" s="22" t="s">
        <v>185</v>
      </c>
      <c r="C47" s="47" t="s">
        <v>152</v>
      </c>
      <c r="D47" s="47" t="s">
        <v>152</v>
      </c>
      <c r="E47" s="47" t="s">
        <v>152</v>
      </c>
      <c r="F47" s="47" t="s">
        <v>152</v>
      </c>
      <c r="G47" s="47" t="s">
        <v>152</v>
      </c>
      <c r="H47" s="19">
        <v>0</v>
      </c>
      <c r="I47" s="19">
        <v>0</v>
      </c>
      <c r="J47" s="19"/>
      <c r="K47" s="19"/>
      <c r="L47" s="19"/>
      <c r="M47" s="19"/>
      <c r="N47" s="19"/>
      <c r="O47" s="39"/>
    </row>
    <row r="48" spans="1:15" s="46" customFormat="1" ht="29.25" customHeight="1">
      <c r="A48" s="839" t="s">
        <v>186</v>
      </c>
      <c r="B48" s="840"/>
      <c r="C48" s="48" t="s">
        <v>22</v>
      </c>
      <c r="D48" s="12"/>
      <c r="E48" s="48"/>
      <c r="F48" s="12"/>
      <c r="G48" s="12"/>
      <c r="H48" s="75">
        <f>SUM(H49:H66)</f>
        <v>17640961</v>
      </c>
      <c r="I48" s="75">
        <f>SUM(I49:I66)</f>
        <v>17640961</v>
      </c>
      <c r="J48" s="14"/>
      <c r="K48" s="15" t="s">
        <v>187</v>
      </c>
      <c r="L48" s="15"/>
      <c r="M48" s="15"/>
      <c r="N48" s="15" t="s">
        <v>187</v>
      </c>
      <c r="O48" s="50"/>
    </row>
    <row r="49" spans="1:15" s="46" customFormat="1" ht="12.75">
      <c r="A49" s="298" t="s">
        <v>4</v>
      </c>
      <c r="B49" s="296"/>
      <c r="C49" s="299" t="s">
        <v>22</v>
      </c>
      <c r="D49" s="377">
        <v>14130030000000000</v>
      </c>
      <c r="E49" s="299" t="s">
        <v>188</v>
      </c>
      <c r="F49" s="299" t="s">
        <v>179</v>
      </c>
      <c r="G49" s="299" t="s">
        <v>189</v>
      </c>
      <c r="H49" s="301">
        <f>I49</f>
        <v>12848000</v>
      </c>
      <c r="I49" s="383">
        <f>12458900+389100</f>
        <v>12848000</v>
      </c>
      <c r="J49" s="301"/>
      <c r="K49" s="302" t="s">
        <v>152</v>
      </c>
      <c r="L49" s="302" t="s">
        <v>152</v>
      </c>
      <c r="M49" s="302" t="s">
        <v>152</v>
      </c>
      <c r="N49" s="302" t="s">
        <v>152</v>
      </c>
      <c r="O49" s="17" t="s">
        <v>152</v>
      </c>
    </row>
    <row r="50" spans="1:15" s="46" customFormat="1" ht="15.75" customHeight="1" hidden="1">
      <c r="A50" s="298" t="s">
        <v>5</v>
      </c>
      <c r="B50" s="296"/>
      <c r="C50" s="299" t="s">
        <v>22</v>
      </c>
      <c r="D50" s="296" t="s">
        <v>157</v>
      </c>
      <c r="E50" s="299" t="s">
        <v>188</v>
      </c>
      <c r="F50" s="299" t="s">
        <v>190</v>
      </c>
      <c r="G50" s="299" t="s">
        <v>191</v>
      </c>
      <c r="H50" s="301">
        <f>I50</f>
        <v>0</v>
      </c>
      <c r="I50" s="301"/>
      <c r="J50" s="301"/>
      <c r="K50" s="302" t="s">
        <v>152</v>
      </c>
      <c r="L50" s="302" t="s">
        <v>152</v>
      </c>
      <c r="M50" s="302" t="s">
        <v>152</v>
      </c>
      <c r="N50" s="302" t="s">
        <v>152</v>
      </c>
      <c r="O50" s="17"/>
    </row>
    <row r="51" spans="1:15" s="46" customFormat="1" ht="12.75" hidden="1">
      <c r="A51" s="298" t="s">
        <v>5</v>
      </c>
      <c r="B51" s="296"/>
      <c r="C51" s="296"/>
      <c r="D51" s="378"/>
      <c r="E51" s="296"/>
      <c r="F51" s="296" t="s">
        <v>190</v>
      </c>
      <c r="G51" s="296" t="s">
        <v>191</v>
      </c>
      <c r="H51" s="301">
        <f aca="true" t="shared" si="2" ref="H51:H66">I51</f>
        <v>0</v>
      </c>
      <c r="I51" s="301"/>
      <c r="J51" s="301"/>
      <c r="K51" s="302" t="s">
        <v>152</v>
      </c>
      <c r="L51" s="302" t="s">
        <v>152</v>
      </c>
      <c r="M51" s="302" t="s">
        <v>152</v>
      </c>
      <c r="N51" s="302" t="s">
        <v>152</v>
      </c>
      <c r="O51" s="17" t="s">
        <v>152</v>
      </c>
    </row>
    <row r="52" spans="1:15" s="46" customFormat="1" ht="12.75">
      <c r="A52" s="381" t="s">
        <v>6</v>
      </c>
      <c r="B52" s="296"/>
      <c r="C52" s="299" t="s">
        <v>22</v>
      </c>
      <c r="D52" s="377">
        <v>14130030000000000</v>
      </c>
      <c r="E52" s="299" t="s">
        <v>188</v>
      </c>
      <c r="F52" s="299" t="s">
        <v>192</v>
      </c>
      <c r="G52" s="299" t="s">
        <v>193</v>
      </c>
      <c r="H52" s="301">
        <f t="shared" si="2"/>
        <v>3880000</v>
      </c>
      <c r="I52" s="383">
        <f>3762600+117400</f>
        <v>3880000</v>
      </c>
      <c r="J52" s="301"/>
      <c r="K52" s="302" t="s">
        <v>152</v>
      </c>
      <c r="L52" s="302" t="s">
        <v>152</v>
      </c>
      <c r="M52" s="302" t="s">
        <v>152</v>
      </c>
      <c r="N52" s="302" t="s">
        <v>152</v>
      </c>
      <c r="O52" s="17" t="s">
        <v>152</v>
      </c>
    </row>
    <row r="53" spans="1:15" s="46" customFormat="1" ht="12.75" hidden="1">
      <c r="A53" s="384"/>
      <c r="B53" s="376"/>
      <c r="C53" s="385"/>
      <c r="D53" s="386">
        <v>14130030000000000</v>
      </c>
      <c r="E53" s="387"/>
      <c r="F53" s="388"/>
      <c r="G53" s="388"/>
      <c r="H53" s="301">
        <f t="shared" si="2"/>
        <v>0</v>
      </c>
      <c r="I53" s="301"/>
      <c r="J53" s="301"/>
      <c r="K53" s="302" t="s">
        <v>152</v>
      </c>
      <c r="L53" s="302" t="s">
        <v>152</v>
      </c>
      <c r="M53" s="302" t="s">
        <v>152</v>
      </c>
      <c r="N53" s="302" t="s">
        <v>152</v>
      </c>
      <c r="O53" s="17"/>
    </row>
    <row r="54" spans="1:15" s="46" customFormat="1" ht="13.5" customHeight="1">
      <c r="A54" s="944" t="s">
        <v>7</v>
      </c>
      <c r="B54" s="296"/>
      <c r="C54" s="941" t="s">
        <v>22</v>
      </c>
      <c r="D54" s="296" t="s">
        <v>157</v>
      </c>
      <c r="E54" s="296" t="s">
        <v>188</v>
      </c>
      <c r="F54" s="941" t="s">
        <v>194</v>
      </c>
      <c r="G54" s="296" t="s">
        <v>195</v>
      </c>
      <c r="H54" s="301">
        <f t="shared" si="2"/>
        <v>30200</v>
      </c>
      <c r="I54" s="383">
        <v>30200</v>
      </c>
      <c r="J54" s="301"/>
      <c r="K54" s="302" t="s">
        <v>152</v>
      </c>
      <c r="L54" s="302" t="s">
        <v>152</v>
      </c>
      <c r="M54" s="302" t="s">
        <v>152</v>
      </c>
      <c r="N54" s="302" t="s">
        <v>152</v>
      </c>
      <c r="O54" s="17" t="s">
        <v>152</v>
      </c>
    </row>
    <row r="55" spans="1:15" s="46" customFormat="1" ht="12.75" customHeight="1" hidden="1">
      <c r="A55" s="945"/>
      <c r="B55" s="296"/>
      <c r="C55" s="942"/>
      <c r="D55" s="378"/>
      <c r="E55" s="296"/>
      <c r="F55" s="942"/>
      <c r="G55" s="296" t="s">
        <v>195</v>
      </c>
      <c r="H55" s="301">
        <f t="shared" si="2"/>
        <v>0</v>
      </c>
      <c r="I55" s="301"/>
      <c r="J55" s="301"/>
      <c r="K55" s="302" t="s">
        <v>152</v>
      </c>
      <c r="L55" s="302" t="s">
        <v>152</v>
      </c>
      <c r="M55" s="302" t="s">
        <v>152</v>
      </c>
      <c r="N55" s="302" t="s">
        <v>152</v>
      </c>
      <c r="O55" s="17" t="s">
        <v>152</v>
      </c>
    </row>
    <row r="56" spans="1:15" s="46" customFormat="1" ht="12.75" customHeight="1" hidden="1">
      <c r="A56" s="945"/>
      <c r="B56" s="296"/>
      <c r="C56" s="942"/>
      <c r="D56" s="378"/>
      <c r="E56" s="296"/>
      <c r="F56" s="942"/>
      <c r="G56" s="296"/>
      <c r="H56" s="301">
        <f t="shared" si="2"/>
        <v>0</v>
      </c>
      <c r="I56" s="301"/>
      <c r="J56" s="301"/>
      <c r="K56" s="302" t="s">
        <v>152</v>
      </c>
      <c r="L56" s="302" t="s">
        <v>152</v>
      </c>
      <c r="M56" s="302" t="s">
        <v>152</v>
      </c>
      <c r="N56" s="302" t="s">
        <v>152</v>
      </c>
      <c r="O56" s="17" t="s">
        <v>152</v>
      </c>
    </row>
    <row r="57" spans="1:15" s="46" customFormat="1" ht="12.75" customHeight="1" hidden="1">
      <c r="A57" s="945"/>
      <c r="B57" s="296"/>
      <c r="C57" s="942"/>
      <c r="D57" s="378"/>
      <c r="E57" s="296"/>
      <c r="F57" s="942"/>
      <c r="G57" s="296"/>
      <c r="H57" s="301">
        <f t="shared" si="2"/>
        <v>0</v>
      </c>
      <c r="I57" s="301"/>
      <c r="J57" s="301"/>
      <c r="K57" s="302" t="s">
        <v>152</v>
      </c>
      <c r="L57" s="302" t="s">
        <v>152</v>
      </c>
      <c r="M57" s="302" t="s">
        <v>152</v>
      </c>
      <c r="N57" s="302" t="s">
        <v>152</v>
      </c>
      <c r="O57" s="17" t="s">
        <v>152</v>
      </c>
    </row>
    <row r="58" spans="1:15" s="46" customFormat="1" ht="12.75" customHeight="1" hidden="1">
      <c r="A58" s="945"/>
      <c r="B58" s="296"/>
      <c r="C58" s="942"/>
      <c r="D58" s="378"/>
      <c r="E58" s="296"/>
      <c r="F58" s="942"/>
      <c r="G58" s="296"/>
      <c r="H58" s="301">
        <f t="shared" si="2"/>
        <v>0</v>
      </c>
      <c r="I58" s="301"/>
      <c r="J58" s="301"/>
      <c r="K58" s="302" t="s">
        <v>152</v>
      </c>
      <c r="L58" s="302" t="s">
        <v>152</v>
      </c>
      <c r="M58" s="302" t="s">
        <v>152</v>
      </c>
      <c r="N58" s="302" t="s">
        <v>152</v>
      </c>
      <c r="O58" s="17" t="s">
        <v>152</v>
      </c>
    </row>
    <row r="59" spans="1:15" s="46" customFormat="1" ht="12.75" customHeight="1">
      <c r="A59" s="946"/>
      <c r="B59" s="296"/>
      <c r="C59" s="943"/>
      <c r="D59" s="377">
        <v>14130030000000000</v>
      </c>
      <c r="E59" s="296" t="s">
        <v>188</v>
      </c>
      <c r="F59" s="943"/>
      <c r="G59" s="296" t="s">
        <v>195</v>
      </c>
      <c r="H59" s="301">
        <f t="shared" si="2"/>
        <v>30097</v>
      </c>
      <c r="I59" s="383">
        <f>19300+10797</f>
        <v>30097</v>
      </c>
      <c r="J59" s="301"/>
      <c r="K59" s="302" t="s">
        <v>152</v>
      </c>
      <c r="L59" s="302"/>
      <c r="M59" s="302"/>
      <c r="N59" s="302" t="s">
        <v>152</v>
      </c>
      <c r="O59" s="17"/>
    </row>
    <row r="60" spans="1:15" s="46" customFormat="1" ht="12.75" customHeight="1">
      <c r="A60" s="389" t="s">
        <v>8</v>
      </c>
      <c r="B60" s="296"/>
      <c r="C60" s="299" t="s">
        <v>22</v>
      </c>
      <c r="D60" s="296" t="s">
        <v>157</v>
      </c>
      <c r="E60" s="375" t="s">
        <v>188</v>
      </c>
      <c r="F60" s="390" t="s">
        <v>209</v>
      </c>
      <c r="G60" s="375" t="s">
        <v>195</v>
      </c>
      <c r="H60" s="301">
        <f t="shared" si="2"/>
        <v>93500</v>
      </c>
      <c r="I60" s="301">
        <f>120000-26500</f>
        <v>93500</v>
      </c>
      <c r="J60" s="301"/>
      <c r="K60" s="302" t="s">
        <v>152</v>
      </c>
      <c r="L60" s="302"/>
      <c r="M60" s="302"/>
      <c r="N60" s="302" t="s">
        <v>152</v>
      </c>
      <c r="O60" s="17"/>
    </row>
    <row r="61" spans="1:15" s="46" customFormat="1" ht="12.75">
      <c r="A61" s="920" t="s">
        <v>12</v>
      </c>
      <c r="B61" s="296"/>
      <c r="C61" s="941" t="s">
        <v>22</v>
      </c>
      <c r="D61" s="296" t="s">
        <v>157</v>
      </c>
      <c r="E61" s="941" t="s">
        <v>188</v>
      </c>
      <c r="F61" s="941" t="s">
        <v>196</v>
      </c>
      <c r="G61" s="941" t="s">
        <v>195</v>
      </c>
      <c r="H61" s="301">
        <f t="shared" si="2"/>
        <v>192300</v>
      </c>
      <c r="I61" s="301">
        <f>165800+26500</f>
        <v>192300</v>
      </c>
      <c r="J61" s="301"/>
      <c r="K61" s="302" t="s">
        <v>152</v>
      </c>
      <c r="L61" s="302" t="s">
        <v>152</v>
      </c>
      <c r="M61" s="302" t="s">
        <v>152</v>
      </c>
      <c r="N61" s="302" t="s">
        <v>152</v>
      </c>
      <c r="O61" s="17" t="s">
        <v>152</v>
      </c>
    </row>
    <row r="62" spans="1:15" s="46" customFormat="1" ht="12.75">
      <c r="A62" s="921"/>
      <c r="B62" s="296"/>
      <c r="C62" s="943"/>
      <c r="D62" s="377">
        <v>14130030000000000</v>
      </c>
      <c r="E62" s="943"/>
      <c r="F62" s="943"/>
      <c r="G62" s="943"/>
      <c r="H62" s="301">
        <f t="shared" si="2"/>
        <v>20000</v>
      </c>
      <c r="I62" s="383">
        <v>20000</v>
      </c>
      <c r="J62" s="301"/>
      <c r="K62" s="302" t="s">
        <v>152</v>
      </c>
      <c r="L62" s="302" t="s">
        <v>152</v>
      </c>
      <c r="M62" s="302" t="s">
        <v>152</v>
      </c>
      <c r="N62" s="302" t="s">
        <v>152</v>
      </c>
      <c r="O62" s="17"/>
    </row>
    <row r="63" spans="1:15" s="46" customFormat="1" ht="12.75" hidden="1">
      <c r="A63" s="298" t="s">
        <v>13</v>
      </c>
      <c r="B63" s="296"/>
      <c r="C63" s="296"/>
      <c r="D63" s="378"/>
      <c r="E63" s="296"/>
      <c r="F63" s="296" t="s">
        <v>197</v>
      </c>
      <c r="G63" s="296" t="s">
        <v>195</v>
      </c>
      <c r="H63" s="301">
        <f t="shared" si="2"/>
        <v>0</v>
      </c>
      <c r="I63" s="301"/>
      <c r="J63" s="301"/>
      <c r="K63" s="302" t="s">
        <v>152</v>
      </c>
      <c r="L63" s="302" t="s">
        <v>152</v>
      </c>
      <c r="M63" s="302" t="s">
        <v>152</v>
      </c>
      <c r="N63" s="302" t="s">
        <v>152</v>
      </c>
      <c r="O63" s="17" t="s">
        <v>152</v>
      </c>
    </row>
    <row r="64" spans="1:15" s="46" customFormat="1" ht="12.75">
      <c r="A64" s="298" t="s">
        <v>14</v>
      </c>
      <c r="B64" s="296"/>
      <c r="C64" s="296" t="s">
        <v>22</v>
      </c>
      <c r="D64" s="377">
        <v>14130030000000000</v>
      </c>
      <c r="E64" s="296" t="s">
        <v>188</v>
      </c>
      <c r="F64" s="296" t="s">
        <v>198</v>
      </c>
      <c r="G64" s="296" t="s">
        <v>195</v>
      </c>
      <c r="H64" s="301">
        <f t="shared" si="2"/>
        <v>482464</v>
      </c>
      <c r="I64" s="383">
        <f>311800+170664</f>
        <v>482464</v>
      </c>
      <c r="J64" s="301"/>
      <c r="K64" s="302" t="s">
        <v>152</v>
      </c>
      <c r="L64" s="302" t="s">
        <v>152</v>
      </c>
      <c r="M64" s="302" t="s">
        <v>152</v>
      </c>
      <c r="N64" s="302" t="s">
        <v>152</v>
      </c>
      <c r="O64" s="17" t="s">
        <v>152</v>
      </c>
    </row>
    <row r="65" spans="1:15" s="46" customFormat="1" ht="12.75">
      <c r="A65" s="944" t="s">
        <v>340</v>
      </c>
      <c r="B65" s="296"/>
      <c r="C65" s="941" t="s">
        <v>22</v>
      </c>
      <c r="D65" s="296" t="s">
        <v>157</v>
      </c>
      <c r="E65" s="941" t="s">
        <v>188</v>
      </c>
      <c r="F65" s="941" t="s">
        <v>199</v>
      </c>
      <c r="G65" s="941" t="s">
        <v>195</v>
      </c>
      <c r="H65" s="301">
        <f t="shared" si="2"/>
        <v>14400</v>
      </c>
      <c r="I65" s="301">
        <v>14400</v>
      </c>
      <c r="J65" s="301"/>
      <c r="K65" s="302" t="s">
        <v>152</v>
      </c>
      <c r="L65" s="302" t="s">
        <v>152</v>
      </c>
      <c r="M65" s="302" t="s">
        <v>152</v>
      </c>
      <c r="N65" s="302" t="s">
        <v>152</v>
      </c>
      <c r="O65" s="17"/>
    </row>
    <row r="66" spans="1:15" s="46" customFormat="1" ht="12.75">
      <c r="A66" s="946"/>
      <c r="B66" s="296"/>
      <c r="C66" s="943"/>
      <c r="D66" s="377">
        <v>14130030000000000</v>
      </c>
      <c r="E66" s="943"/>
      <c r="F66" s="943"/>
      <c r="G66" s="943"/>
      <c r="H66" s="301">
        <f t="shared" si="2"/>
        <v>50000</v>
      </c>
      <c r="I66" s="383">
        <v>50000</v>
      </c>
      <c r="J66" s="301"/>
      <c r="K66" s="302" t="s">
        <v>152</v>
      </c>
      <c r="L66" s="302" t="s">
        <v>152</v>
      </c>
      <c r="M66" s="302" t="s">
        <v>152</v>
      </c>
      <c r="N66" s="302" t="s">
        <v>152</v>
      </c>
      <c r="O66" s="17" t="s">
        <v>152</v>
      </c>
    </row>
    <row r="67" spans="1:15" s="46" customFormat="1" ht="27.75" customHeight="1">
      <c r="A67" s="839" t="s">
        <v>341</v>
      </c>
      <c r="B67" s="840"/>
      <c r="C67" s="48" t="s">
        <v>24</v>
      </c>
      <c r="D67" s="12"/>
      <c r="E67" s="48"/>
      <c r="F67" s="12"/>
      <c r="G67" s="12"/>
      <c r="H67" s="75">
        <f>I67</f>
        <v>3575100</v>
      </c>
      <c r="I67" s="75">
        <f>I68+I69+I70+I71+I72+I73+I74+I76</f>
        <v>3575100</v>
      </c>
      <c r="J67" s="14"/>
      <c r="K67" s="15" t="s">
        <v>187</v>
      </c>
      <c r="L67" s="15"/>
      <c r="M67" s="15"/>
      <c r="N67" s="15" t="s">
        <v>187</v>
      </c>
      <c r="O67" s="50"/>
    </row>
    <row r="68" spans="1:15" s="46" customFormat="1" ht="15" customHeight="1">
      <c r="A68" s="298" t="s">
        <v>9</v>
      </c>
      <c r="B68" s="296"/>
      <c r="C68" s="296" t="s">
        <v>24</v>
      </c>
      <c r="D68" s="296" t="s">
        <v>157</v>
      </c>
      <c r="E68" s="296" t="s">
        <v>188</v>
      </c>
      <c r="F68" s="296" t="s">
        <v>201</v>
      </c>
      <c r="G68" s="296" t="s">
        <v>195</v>
      </c>
      <c r="H68" s="301">
        <f>I68</f>
        <v>786300</v>
      </c>
      <c r="I68" s="301">
        <v>786300</v>
      </c>
      <c r="J68" s="301"/>
      <c r="K68" s="302" t="s">
        <v>152</v>
      </c>
      <c r="L68" s="302" t="s">
        <v>152</v>
      </c>
      <c r="M68" s="302" t="s">
        <v>152</v>
      </c>
      <c r="N68" s="302" t="s">
        <v>152</v>
      </c>
      <c r="O68" s="17" t="s">
        <v>152</v>
      </c>
    </row>
    <row r="69" spans="1:15" s="46" customFormat="1" ht="11.25" customHeight="1">
      <c r="A69" s="944" t="s">
        <v>11</v>
      </c>
      <c r="B69" s="296"/>
      <c r="C69" s="941" t="s">
        <v>24</v>
      </c>
      <c r="D69" s="296" t="s">
        <v>157</v>
      </c>
      <c r="E69" s="941" t="s">
        <v>188</v>
      </c>
      <c r="F69" s="941" t="s">
        <v>202</v>
      </c>
      <c r="G69" s="941" t="s">
        <v>195</v>
      </c>
      <c r="H69" s="301">
        <f aca="true" t="shared" si="3" ref="H69:H76">I69</f>
        <v>157500</v>
      </c>
      <c r="I69" s="301">
        <v>157500</v>
      </c>
      <c r="J69" s="301"/>
      <c r="K69" s="302" t="s">
        <v>152</v>
      </c>
      <c r="L69" s="302" t="s">
        <v>152</v>
      </c>
      <c r="M69" s="302" t="s">
        <v>152</v>
      </c>
      <c r="N69" s="302" t="s">
        <v>152</v>
      </c>
      <c r="O69" s="17" t="s">
        <v>152</v>
      </c>
    </row>
    <row r="70" spans="1:15" s="46" customFormat="1" ht="12.75">
      <c r="A70" s="946"/>
      <c r="B70" s="296"/>
      <c r="C70" s="943"/>
      <c r="D70" s="377">
        <v>14130030000000000</v>
      </c>
      <c r="E70" s="943"/>
      <c r="F70" s="943"/>
      <c r="G70" s="943"/>
      <c r="H70" s="301">
        <f t="shared" si="3"/>
        <v>1944000</v>
      </c>
      <c r="I70" s="301">
        <f>1900000+44000</f>
        <v>1944000</v>
      </c>
      <c r="J70" s="301"/>
      <c r="K70" s="302" t="s">
        <v>152</v>
      </c>
      <c r="L70" s="302"/>
      <c r="M70" s="302"/>
      <c r="N70" s="302" t="s">
        <v>152</v>
      </c>
      <c r="O70" s="17"/>
    </row>
    <row r="71" spans="1:15" s="46" customFormat="1" ht="12.75">
      <c r="A71" s="846" t="s">
        <v>12</v>
      </c>
      <c r="B71" s="22"/>
      <c r="C71" s="841" t="s">
        <v>24</v>
      </c>
      <c r="D71" s="22" t="s">
        <v>157</v>
      </c>
      <c r="E71" s="841" t="s">
        <v>188</v>
      </c>
      <c r="F71" s="841" t="s">
        <v>196</v>
      </c>
      <c r="G71" s="841" t="s">
        <v>195</v>
      </c>
      <c r="H71" s="19">
        <f t="shared" si="3"/>
        <v>94000</v>
      </c>
      <c r="I71" s="19">
        <v>94000</v>
      </c>
      <c r="J71" s="19"/>
      <c r="K71" s="26" t="s">
        <v>152</v>
      </c>
      <c r="L71" s="26" t="s">
        <v>152</v>
      </c>
      <c r="M71" s="26" t="s">
        <v>152</v>
      </c>
      <c r="N71" s="26" t="s">
        <v>152</v>
      </c>
      <c r="O71" s="17" t="s">
        <v>152</v>
      </c>
    </row>
    <row r="72" spans="1:15" s="46" customFormat="1" ht="12.75">
      <c r="A72" s="847"/>
      <c r="B72" s="22"/>
      <c r="C72" s="842"/>
      <c r="D72" s="29">
        <v>14130030000000000</v>
      </c>
      <c r="E72" s="842"/>
      <c r="F72" s="842"/>
      <c r="G72" s="842"/>
      <c r="H72" s="19">
        <f t="shared" si="3"/>
        <v>496200</v>
      </c>
      <c r="I72" s="19">
        <v>496200</v>
      </c>
      <c r="J72" s="19"/>
      <c r="K72" s="26" t="s">
        <v>152</v>
      </c>
      <c r="L72" s="26"/>
      <c r="M72" s="26"/>
      <c r="N72" s="26" t="s">
        <v>152</v>
      </c>
      <c r="O72" s="17"/>
    </row>
    <row r="73" spans="1:15" s="46" customFormat="1" ht="12.75">
      <c r="A73" s="40" t="s">
        <v>13</v>
      </c>
      <c r="B73" s="22"/>
      <c r="C73" s="22" t="s">
        <v>24</v>
      </c>
      <c r="D73" s="22" t="s">
        <v>157</v>
      </c>
      <c r="E73" s="22" t="s">
        <v>188</v>
      </c>
      <c r="F73" s="22" t="s">
        <v>397</v>
      </c>
      <c r="G73" s="22" t="s">
        <v>203</v>
      </c>
      <c r="H73" s="19">
        <f t="shared" si="3"/>
        <v>55400</v>
      </c>
      <c r="I73" s="19">
        <v>55400</v>
      </c>
      <c r="J73" s="19"/>
      <c r="K73" s="26" t="s">
        <v>152</v>
      </c>
      <c r="L73" s="26" t="s">
        <v>152</v>
      </c>
      <c r="M73" s="26" t="s">
        <v>152</v>
      </c>
      <c r="N73" s="26" t="s">
        <v>152</v>
      </c>
      <c r="O73" s="17" t="s">
        <v>152</v>
      </c>
    </row>
    <row r="74" spans="1:15" s="46" customFormat="1" ht="12.75">
      <c r="A74" s="40" t="s">
        <v>13</v>
      </c>
      <c r="B74" s="22"/>
      <c r="C74" s="22" t="s">
        <v>24</v>
      </c>
      <c r="D74" s="22" t="s">
        <v>157</v>
      </c>
      <c r="E74" s="22" t="s">
        <v>188</v>
      </c>
      <c r="F74" s="22" t="s">
        <v>197</v>
      </c>
      <c r="G74" s="22" t="s">
        <v>204</v>
      </c>
      <c r="H74" s="19">
        <f t="shared" si="3"/>
        <v>1700</v>
      </c>
      <c r="I74" s="312">
        <v>1700</v>
      </c>
      <c r="J74" s="19"/>
      <c r="K74" s="26" t="s">
        <v>152</v>
      </c>
      <c r="L74" s="26" t="s">
        <v>152</v>
      </c>
      <c r="M74" s="26" t="s">
        <v>152</v>
      </c>
      <c r="N74" s="26" t="s">
        <v>152</v>
      </c>
      <c r="O74" s="17" t="s">
        <v>152</v>
      </c>
    </row>
    <row r="75" spans="1:15" s="46" customFormat="1" ht="12.75" hidden="1">
      <c r="A75" s="40" t="s">
        <v>14</v>
      </c>
      <c r="B75" s="22"/>
      <c r="C75" s="22" t="s">
        <v>24</v>
      </c>
      <c r="D75" s="22" t="s">
        <v>157</v>
      </c>
      <c r="E75" s="22" t="s">
        <v>205</v>
      </c>
      <c r="F75" s="22" t="s">
        <v>198</v>
      </c>
      <c r="G75" s="22" t="s">
        <v>195</v>
      </c>
      <c r="H75" s="19">
        <f t="shared" si="3"/>
        <v>0</v>
      </c>
      <c r="I75" s="19"/>
      <c r="J75" s="19"/>
      <c r="K75" s="26" t="s">
        <v>152</v>
      </c>
      <c r="L75" s="26" t="s">
        <v>152</v>
      </c>
      <c r="M75" s="26" t="s">
        <v>152</v>
      </c>
      <c r="N75" s="26" t="s">
        <v>152</v>
      </c>
      <c r="O75" s="17" t="s">
        <v>152</v>
      </c>
    </row>
    <row r="76" spans="1:15" s="46" customFormat="1" ht="12.75">
      <c r="A76" s="40" t="s">
        <v>340</v>
      </c>
      <c r="B76" s="22"/>
      <c r="C76" s="22" t="s">
        <v>24</v>
      </c>
      <c r="D76" s="22" t="s">
        <v>157</v>
      </c>
      <c r="E76" s="22" t="s">
        <v>188</v>
      </c>
      <c r="F76" s="22" t="s">
        <v>199</v>
      </c>
      <c r="G76" s="22" t="s">
        <v>195</v>
      </c>
      <c r="H76" s="19">
        <f t="shared" si="3"/>
        <v>40000</v>
      </c>
      <c r="I76" s="19">
        <v>40000</v>
      </c>
      <c r="J76" s="19"/>
      <c r="K76" s="26" t="s">
        <v>152</v>
      </c>
      <c r="L76" s="26" t="s">
        <v>152</v>
      </c>
      <c r="M76" s="26" t="s">
        <v>152</v>
      </c>
      <c r="N76" s="26" t="s">
        <v>152</v>
      </c>
      <c r="O76" s="17" t="s">
        <v>152</v>
      </c>
    </row>
    <row r="77" spans="1:15" s="46" customFormat="1" ht="13.5">
      <c r="A77" s="839" t="s">
        <v>206</v>
      </c>
      <c r="B77" s="840"/>
      <c r="C77" s="48" t="s">
        <v>25</v>
      </c>
      <c r="D77" s="12"/>
      <c r="E77" s="48"/>
      <c r="F77" s="12"/>
      <c r="G77" s="12"/>
      <c r="H77" s="75">
        <f>K77</f>
        <v>839300</v>
      </c>
      <c r="I77" s="238"/>
      <c r="J77" s="75"/>
      <c r="K77" s="75">
        <f>K80</f>
        <v>839300</v>
      </c>
      <c r="L77" s="14"/>
      <c r="M77" s="14"/>
      <c r="N77" s="15" t="s">
        <v>187</v>
      </c>
      <c r="O77" s="50"/>
    </row>
    <row r="78" spans="1:15" s="46" customFormat="1" ht="12.75" hidden="1">
      <c r="A78" s="40" t="s">
        <v>4</v>
      </c>
      <c r="B78" s="22"/>
      <c r="C78" s="22"/>
      <c r="D78" s="22"/>
      <c r="E78" s="22"/>
      <c r="F78" s="22" t="s">
        <v>179</v>
      </c>
      <c r="G78" s="22" t="s">
        <v>189</v>
      </c>
      <c r="H78" s="19">
        <f>I78</f>
        <v>0</v>
      </c>
      <c r="I78" s="19"/>
      <c r="J78" s="19"/>
      <c r="K78" s="35" t="s">
        <v>152</v>
      </c>
      <c r="L78" s="26" t="s">
        <v>152</v>
      </c>
      <c r="M78" s="26" t="s">
        <v>152</v>
      </c>
      <c r="N78" s="26" t="s">
        <v>152</v>
      </c>
      <c r="O78" s="17" t="s">
        <v>152</v>
      </c>
    </row>
    <row r="79" spans="1:15" s="46" customFormat="1" ht="12.75" hidden="1">
      <c r="A79" s="40" t="s">
        <v>5</v>
      </c>
      <c r="B79" s="22"/>
      <c r="C79" s="22"/>
      <c r="D79" s="22"/>
      <c r="E79" s="22"/>
      <c r="F79" s="22"/>
      <c r="G79" s="22"/>
      <c r="H79" s="19">
        <f>I79</f>
        <v>0</v>
      </c>
      <c r="I79" s="19"/>
      <c r="J79" s="19"/>
      <c r="K79" s="35" t="s">
        <v>152</v>
      </c>
      <c r="L79" s="26" t="s">
        <v>152</v>
      </c>
      <c r="M79" s="26" t="s">
        <v>152</v>
      </c>
      <c r="N79" s="26" t="s">
        <v>152</v>
      </c>
      <c r="O79" s="17" t="s">
        <v>152</v>
      </c>
    </row>
    <row r="80" spans="1:15" s="46" customFormat="1" ht="13.5">
      <c r="A80" s="40" t="s">
        <v>12</v>
      </c>
      <c r="B80" s="22"/>
      <c r="C80" s="72" t="s">
        <v>25</v>
      </c>
      <c r="D80" s="22" t="s">
        <v>169</v>
      </c>
      <c r="E80" s="22" t="s">
        <v>207</v>
      </c>
      <c r="F80" s="22" t="s">
        <v>196</v>
      </c>
      <c r="G80" s="22" t="s">
        <v>195</v>
      </c>
      <c r="H80" s="19">
        <f aca="true" t="shared" si="4" ref="H80:H90">K80</f>
        <v>839300</v>
      </c>
      <c r="I80" s="26" t="s">
        <v>152</v>
      </c>
      <c r="J80" s="19"/>
      <c r="K80" s="35">
        <v>839300</v>
      </c>
      <c r="L80" s="26" t="s">
        <v>152</v>
      </c>
      <c r="M80" s="26" t="s">
        <v>152</v>
      </c>
      <c r="N80" s="26" t="s">
        <v>152</v>
      </c>
      <c r="O80" s="17" t="s">
        <v>152</v>
      </c>
    </row>
    <row r="81" spans="1:15" s="46" customFormat="1" ht="18.75" customHeight="1" hidden="1">
      <c r="A81" s="844" t="s">
        <v>208</v>
      </c>
      <c r="B81" s="845"/>
      <c r="C81" s="48" t="s">
        <v>26</v>
      </c>
      <c r="D81" s="12"/>
      <c r="E81" s="12"/>
      <c r="F81" s="12"/>
      <c r="G81" s="12"/>
      <c r="H81" s="14">
        <f t="shared" si="4"/>
        <v>0</v>
      </c>
      <c r="I81" s="55"/>
      <c r="J81" s="14"/>
      <c r="K81" s="257">
        <f>K82</f>
        <v>0</v>
      </c>
      <c r="L81" s="55"/>
      <c r="M81" s="55"/>
      <c r="N81" s="55"/>
      <c r="O81" s="17"/>
    </row>
    <row r="82" spans="1:15" s="46" customFormat="1" ht="13.5" customHeight="1" hidden="1">
      <c r="A82" s="40" t="s">
        <v>12</v>
      </c>
      <c r="B82" s="71"/>
      <c r="C82" s="72" t="s">
        <v>26</v>
      </c>
      <c r="D82" s="22" t="s">
        <v>157</v>
      </c>
      <c r="E82" s="22" t="s">
        <v>188</v>
      </c>
      <c r="F82" s="22" t="s">
        <v>196</v>
      </c>
      <c r="G82" s="22" t="s">
        <v>195</v>
      </c>
      <c r="H82" s="19">
        <f t="shared" si="4"/>
        <v>0</v>
      </c>
      <c r="I82" s="26" t="s">
        <v>152</v>
      </c>
      <c r="J82" s="19"/>
      <c r="K82" s="35"/>
      <c r="L82" s="26"/>
      <c r="M82" s="26"/>
      <c r="N82" s="26" t="s">
        <v>152</v>
      </c>
      <c r="O82" s="17"/>
    </row>
    <row r="83" spans="1:15" s="46" customFormat="1" ht="26.25" customHeight="1">
      <c r="A83" s="69" t="s">
        <v>342</v>
      </c>
      <c r="B83" s="248"/>
      <c r="C83" s="48" t="s">
        <v>59</v>
      </c>
      <c r="D83" s="12"/>
      <c r="E83" s="12"/>
      <c r="F83" s="12"/>
      <c r="G83" s="12"/>
      <c r="H83" s="75">
        <f t="shared" si="4"/>
        <v>244000</v>
      </c>
      <c r="I83" s="76"/>
      <c r="J83" s="75"/>
      <c r="K83" s="259">
        <f>K84</f>
        <v>244000</v>
      </c>
      <c r="L83" s="55"/>
      <c r="M83" s="55"/>
      <c r="N83" s="55"/>
      <c r="O83" s="17"/>
    </row>
    <row r="84" spans="1:15" s="46" customFormat="1" ht="12.75">
      <c r="A84" s="298" t="s">
        <v>12</v>
      </c>
      <c r="B84" s="306"/>
      <c r="C84" s="296" t="s">
        <v>59</v>
      </c>
      <c r="D84" s="296" t="s">
        <v>157</v>
      </c>
      <c r="E84" s="296" t="s">
        <v>240</v>
      </c>
      <c r="F84" s="296" t="s">
        <v>196</v>
      </c>
      <c r="G84" s="296" t="s">
        <v>195</v>
      </c>
      <c r="H84" s="301">
        <f t="shared" si="4"/>
        <v>244000</v>
      </c>
      <c r="I84" s="302" t="s">
        <v>152</v>
      </c>
      <c r="J84" s="301"/>
      <c r="K84" s="307">
        <f>24000+220000</f>
        <v>244000</v>
      </c>
      <c r="L84" s="302"/>
      <c r="M84" s="302"/>
      <c r="N84" s="302" t="s">
        <v>152</v>
      </c>
      <c r="O84" s="17"/>
    </row>
    <row r="85" spans="1:15" s="46" customFormat="1" ht="54.75" customHeight="1">
      <c r="A85" s="839" t="s">
        <v>420</v>
      </c>
      <c r="B85" s="840"/>
      <c r="C85" s="48" t="s">
        <v>414</v>
      </c>
      <c r="D85" s="12"/>
      <c r="E85" s="12"/>
      <c r="F85" s="12"/>
      <c r="G85" s="12"/>
      <c r="H85" s="75">
        <f t="shared" si="4"/>
        <v>150000</v>
      </c>
      <c r="I85" s="55" t="s">
        <v>152</v>
      </c>
      <c r="J85" s="14"/>
      <c r="K85" s="75">
        <f>SUM(K86:K90)</f>
        <v>150000</v>
      </c>
      <c r="L85" s="55"/>
      <c r="M85" s="55"/>
      <c r="N85" s="55" t="s">
        <v>152</v>
      </c>
      <c r="O85" s="17"/>
    </row>
    <row r="86" spans="1:15" s="46" customFormat="1" ht="12.75">
      <c r="A86" s="40" t="s">
        <v>12</v>
      </c>
      <c r="B86" s="272"/>
      <c r="C86" s="22" t="s">
        <v>380</v>
      </c>
      <c r="D86" s="22" t="s">
        <v>157</v>
      </c>
      <c r="E86" s="22" t="s">
        <v>188</v>
      </c>
      <c r="F86" s="22" t="s">
        <v>196</v>
      </c>
      <c r="G86" s="22" t="s">
        <v>195</v>
      </c>
      <c r="H86" s="19">
        <f t="shared" si="4"/>
        <v>60000</v>
      </c>
      <c r="I86" s="302" t="s">
        <v>152</v>
      </c>
      <c r="J86" s="26"/>
      <c r="K86" s="35">
        <f>100000-40000</f>
        <v>60000</v>
      </c>
      <c r="L86" s="26"/>
      <c r="M86" s="26"/>
      <c r="N86" s="302" t="s">
        <v>152</v>
      </c>
      <c r="O86" s="17"/>
    </row>
    <row r="87" spans="1:15" s="46" customFormat="1" ht="12.75">
      <c r="A87" s="298" t="s">
        <v>413</v>
      </c>
      <c r="B87" s="296"/>
      <c r="C87" s="296" t="s">
        <v>414</v>
      </c>
      <c r="D87" s="296" t="s">
        <v>415</v>
      </c>
      <c r="E87" s="296" t="s">
        <v>188</v>
      </c>
      <c r="F87" s="296" t="s">
        <v>196</v>
      </c>
      <c r="G87" s="296" t="s">
        <v>195</v>
      </c>
      <c r="H87" s="301">
        <f t="shared" si="4"/>
        <v>64800</v>
      </c>
      <c r="I87" s="302" t="s">
        <v>152</v>
      </c>
      <c r="J87" s="301"/>
      <c r="K87" s="35">
        <v>64800</v>
      </c>
      <c r="L87" s="302"/>
      <c r="M87" s="302"/>
      <c r="N87" s="302" t="s">
        <v>152</v>
      </c>
      <c r="O87" s="302" t="s">
        <v>152</v>
      </c>
    </row>
    <row r="88" spans="1:15" s="46" customFormat="1" ht="12.75">
      <c r="A88" s="298" t="s">
        <v>416</v>
      </c>
      <c r="B88" s="296"/>
      <c r="C88" s="296" t="s">
        <v>414</v>
      </c>
      <c r="D88" s="296" t="s">
        <v>417</v>
      </c>
      <c r="E88" s="296" t="s">
        <v>188</v>
      </c>
      <c r="F88" s="296" t="s">
        <v>196</v>
      </c>
      <c r="G88" s="296" t="s">
        <v>195</v>
      </c>
      <c r="H88" s="301">
        <f t="shared" si="4"/>
        <v>7200</v>
      </c>
      <c r="I88" s="302" t="s">
        <v>152</v>
      </c>
      <c r="J88" s="301"/>
      <c r="K88" s="35">
        <v>7200</v>
      </c>
      <c r="L88" s="302"/>
      <c r="M88" s="302"/>
      <c r="N88" s="302" t="s">
        <v>152</v>
      </c>
      <c r="O88" s="17"/>
    </row>
    <row r="89" spans="1:15" s="46" customFormat="1" ht="12.75">
      <c r="A89" s="298" t="s">
        <v>413</v>
      </c>
      <c r="B89" s="296"/>
      <c r="C89" s="296" t="s">
        <v>414</v>
      </c>
      <c r="D89" s="296" t="s">
        <v>418</v>
      </c>
      <c r="E89" s="296" t="s">
        <v>188</v>
      </c>
      <c r="F89" s="296" t="s">
        <v>196</v>
      </c>
      <c r="G89" s="296" t="s">
        <v>195</v>
      </c>
      <c r="H89" s="301">
        <f t="shared" si="4"/>
        <v>16200</v>
      </c>
      <c r="I89" s="302" t="s">
        <v>152</v>
      </c>
      <c r="J89" s="301"/>
      <c r="K89" s="35">
        <v>16200</v>
      </c>
      <c r="L89" s="302"/>
      <c r="M89" s="302"/>
      <c r="N89" s="302" t="s">
        <v>152</v>
      </c>
      <c r="O89" s="17"/>
    </row>
    <row r="90" spans="1:15" s="46" customFormat="1" ht="12.75">
      <c r="A90" s="298" t="s">
        <v>416</v>
      </c>
      <c r="B90" s="296"/>
      <c r="C90" s="296" t="s">
        <v>414</v>
      </c>
      <c r="D90" s="296" t="s">
        <v>419</v>
      </c>
      <c r="E90" s="296" t="s">
        <v>188</v>
      </c>
      <c r="F90" s="296" t="s">
        <v>196</v>
      </c>
      <c r="G90" s="296" t="s">
        <v>195</v>
      </c>
      <c r="H90" s="301">
        <f t="shared" si="4"/>
        <v>1800</v>
      </c>
      <c r="I90" s="302" t="s">
        <v>152</v>
      </c>
      <c r="J90" s="301"/>
      <c r="K90" s="35">
        <v>1800</v>
      </c>
      <c r="L90" s="302"/>
      <c r="M90" s="302"/>
      <c r="N90" s="302" t="s">
        <v>152</v>
      </c>
      <c r="O90" s="17"/>
    </row>
    <row r="91" spans="1:15" s="46" customFormat="1" ht="41.25" customHeight="1">
      <c r="A91" s="839" t="s">
        <v>421</v>
      </c>
      <c r="B91" s="840"/>
      <c r="C91" s="48" t="s">
        <v>96</v>
      </c>
      <c r="D91" s="78"/>
      <c r="E91" s="74"/>
      <c r="F91" s="74"/>
      <c r="G91" s="74"/>
      <c r="H91" s="75"/>
      <c r="I91" s="76"/>
      <c r="J91" s="75"/>
      <c r="K91" s="259">
        <f>SUM(K93:K98)</f>
        <v>308803.95</v>
      </c>
      <c r="L91" s="76"/>
      <c r="M91" s="76"/>
      <c r="N91" s="76"/>
      <c r="O91" s="17"/>
    </row>
    <row r="92" spans="1:15" s="46" customFormat="1" ht="12.75" hidden="1">
      <c r="A92" s="298" t="s">
        <v>11</v>
      </c>
      <c r="B92" s="296"/>
      <c r="C92" s="296" t="s">
        <v>96</v>
      </c>
      <c r="D92" s="296" t="s">
        <v>157</v>
      </c>
      <c r="E92" s="296" t="s">
        <v>422</v>
      </c>
      <c r="F92" s="296" t="s">
        <v>202</v>
      </c>
      <c r="G92" s="296" t="s">
        <v>195</v>
      </c>
      <c r="H92" s="301">
        <f aca="true" t="shared" si="5" ref="H92:H98">K92</f>
        <v>0</v>
      </c>
      <c r="I92" s="302" t="s">
        <v>152</v>
      </c>
      <c r="J92" s="303"/>
      <c r="K92" s="307"/>
      <c r="L92" s="303"/>
      <c r="M92" s="301"/>
      <c r="N92" s="302" t="s">
        <v>152</v>
      </c>
      <c r="O92" s="17"/>
    </row>
    <row r="93" spans="1:15" s="46" customFormat="1" ht="12.75">
      <c r="A93" s="920" t="s">
        <v>12</v>
      </c>
      <c r="B93" s="296"/>
      <c r="C93" s="922" t="s">
        <v>96</v>
      </c>
      <c r="D93" s="296" t="s">
        <v>157</v>
      </c>
      <c r="E93" s="922" t="s">
        <v>422</v>
      </c>
      <c r="F93" s="922" t="s">
        <v>196</v>
      </c>
      <c r="G93" s="922" t="s">
        <v>195</v>
      </c>
      <c r="H93" s="301">
        <f t="shared" si="5"/>
        <v>190197</v>
      </c>
      <c r="I93" s="302" t="s">
        <v>152</v>
      </c>
      <c r="J93" s="302"/>
      <c r="K93" s="257">
        <f>175547+14650</f>
        <v>190197</v>
      </c>
      <c r="L93" s="302"/>
      <c r="M93" s="302"/>
      <c r="N93" s="302" t="s">
        <v>152</v>
      </c>
      <c r="O93" s="17"/>
    </row>
    <row r="94" spans="1:15" s="46" customFormat="1" ht="12.75">
      <c r="A94" s="925"/>
      <c r="B94" s="296"/>
      <c r="C94" s="923"/>
      <c r="D94" s="296" t="s">
        <v>423</v>
      </c>
      <c r="E94" s="923"/>
      <c r="F94" s="923"/>
      <c r="G94" s="923"/>
      <c r="H94" s="301">
        <f t="shared" si="5"/>
        <v>106746.25</v>
      </c>
      <c r="I94" s="302" t="s">
        <v>152</v>
      </c>
      <c r="J94" s="302"/>
      <c r="K94" s="35">
        <v>106746.25</v>
      </c>
      <c r="L94" s="302"/>
      <c r="M94" s="302"/>
      <c r="N94" s="302" t="s">
        <v>152</v>
      </c>
      <c r="O94" s="17"/>
    </row>
    <row r="95" spans="1:15" s="46" customFormat="1" ht="12.75">
      <c r="A95" s="921"/>
      <c r="B95" s="296"/>
      <c r="C95" s="924"/>
      <c r="D95" s="296" t="s">
        <v>348</v>
      </c>
      <c r="E95" s="924"/>
      <c r="F95" s="924"/>
      <c r="G95" s="924"/>
      <c r="H95" s="301">
        <f t="shared" si="5"/>
        <v>7116.8</v>
      </c>
      <c r="I95" s="302"/>
      <c r="J95" s="302"/>
      <c r="K95" s="35">
        <v>7116.8</v>
      </c>
      <c r="L95" s="302"/>
      <c r="M95" s="302"/>
      <c r="N95" s="302"/>
      <c r="O95" s="17"/>
    </row>
    <row r="96" spans="1:15" s="46" customFormat="1" ht="25.5" hidden="1">
      <c r="A96" s="298" t="s">
        <v>424</v>
      </c>
      <c r="B96" s="296"/>
      <c r="C96" s="296" t="s">
        <v>96</v>
      </c>
      <c r="D96" s="296" t="s">
        <v>157</v>
      </c>
      <c r="E96" s="296" t="s">
        <v>422</v>
      </c>
      <c r="F96" s="296" t="s">
        <v>198</v>
      </c>
      <c r="G96" s="296" t="s">
        <v>195</v>
      </c>
      <c r="H96" s="301">
        <f>K96</f>
        <v>0</v>
      </c>
      <c r="I96" s="302" t="s">
        <v>152</v>
      </c>
      <c r="J96" s="302"/>
      <c r="K96" s="35"/>
      <c r="L96" s="302"/>
      <c r="M96" s="302"/>
      <c r="N96" s="302" t="s">
        <v>152</v>
      </c>
      <c r="O96" s="17"/>
    </row>
    <row r="97" spans="1:15" s="46" customFormat="1" ht="12.75" hidden="1">
      <c r="A97" s="920" t="s">
        <v>425</v>
      </c>
      <c r="B97" s="296"/>
      <c r="C97" s="922" t="s">
        <v>96</v>
      </c>
      <c r="D97" s="296" t="s">
        <v>157</v>
      </c>
      <c r="E97" s="922" t="s">
        <v>422</v>
      </c>
      <c r="F97" s="922" t="s">
        <v>199</v>
      </c>
      <c r="G97" s="922" t="s">
        <v>195</v>
      </c>
      <c r="H97" s="301">
        <f t="shared" si="5"/>
        <v>0</v>
      </c>
      <c r="I97" s="302" t="s">
        <v>152</v>
      </c>
      <c r="J97" s="302"/>
      <c r="K97" s="35"/>
      <c r="L97" s="302"/>
      <c r="M97" s="302"/>
      <c r="N97" s="302" t="s">
        <v>152</v>
      </c>
      <c r="O97" s="17"/>
    </row>
    <row r="98" spans="1:15" s="46" customFormat="1" ht="12.75">
      <c r="A98" s="921"/>
      <c r="B98" s="296"/>
      <c r="C98" s="924"/>
      <c r="D98" s="296" t="s">
        <v>348</v>
      </c>
      <c r="E98" s="924"/>
      <c r="F98" s="924"/>
      <c r="G98" s="924"/>
      <c r="H98" s="301">
        <f t="shared" si="5"/>
        <v>4743.9</v>
      </c>
      <c r="I98" s="302" t="s">
        <v>152</v>
      </c>
      <c r="J98" s="302"/>
      <c r="K98" s="35">
        <v>4743.9</v>
      </c>
      <c r="L98" s="302"/>
      <c r="M98" s="302"/>
      <c r="N98" s="302" t="s">
        <v>152</v>
      </c>
      <c r="O98" s="17"/>
    </row>
    <row r="99" spans="1:15" s="46" customFormat="1" ht="15" customHeight="1">
      <c r="A99" s="839" t="s">
        <v>412</v>
      </c>
      <c r="B99" s="840"/>
      <c r="C99" s="48" t="s">
        <v>272</v>
      </c>
      <c r="D99" s="82"/>
      <c r="E99" s="12"/>
      <c r="F99" s="12"/>
      <c r="G99" s="12"/>
      <c r="H99" s="14"/>
      <c r="I99" s="55"/>
      <c r="J99" s="14"/>
      <c r="K99" s="259">
        <f>K100+K101</f>
        <v>350000</v>
      </c>
      <c r="L99" s="55"/>
      <c r="M99" s="55"/>
      <c r="N99" s="55"/>
      <c r="O99" s="17"/>
    </row>
    <row r="100" spans="1:15" s="46" customFormat="1" ht="15" customHeight="1">
      <c r="A100" s="40" t="s">
        <v>11</v>
      </c>
      <c r="B100" s="71"/>
      <c r="C100" s="72" t="s">
        <v>272</v>
      </c>
      <c r="D100" s="17" t="s">
        <v>268</v>
      </c>
      <c r="E100" s="22" t="s">
        <v>250</v>
      </c>
      <c r="F100" s="85">
        <v>225</v>
      </c>
      <c r="G100" s="22" t="s">
        <v>195</v>
      </c>
      <c r="H100" s="20" t="s">
        <v>152</v>
      </c>
      <c r="I100" s="26" t="s">
        <v>152</v>
      </c>
      <c r="J100" s="19"/>
      <c r="K100" s="35">
        <v>350000</v>
      </c>
      <c r="L100" s="26"/>
      <c r="M100" s="26"/>
      <c r="N100" s="26" t="s">
        <v>152</v>
      </c>
      <c r="O100" s="17"/>
    </row>
    <row r="101" spans="1:15" s="46" customFormat="1" ht="13.5" hidden="1">
      <c r="A101" s="86" t="s">
        <v>14</v>
      </c>
      <c r="B101" s="71"/>
      <c r="C101" s="72" t="s">
        <v>272</v>
      </c>
      <c r="D101" s="17" t="s">
        <v>268</v>
      </c>
      <c r="E101" s="22" t="s">
        <v>250</v>
      </c>
      <c r="F101" s="22" t="s">
        <v>198</v>
      </c>
      <c r="G101" s="22" t="s">
        <v>195</v>
      </c>
      <c r="H101" s="19"/>
      <c r="I101" s="26"/>
      <c r="J101" s="19"/>
      <c r="K101" s="35"/>
      <c r="L101" s="26"/>
      <c r="M101" s="26"/>
      <c r="N101" s="26"/>
      <c r="O101" s="17"/>
    </row>
    <row r="102" spans="1:15" s="46" customFormat="1" ht="15" customHeight="1" hidden="1">
      <c r="A102" s="839" t="s">
        <v>301</v>
      </c>
      <c r="B102" s="840"/>
      <c r="C102" s="48" t="s">
        <v>27</v>
      </c>
      <c r="D102" s="82"/>
      <c r="E102" s="12"/>
      <c r="F102" s="12"/>
      <c r="G102" s="12"/>
      <c r="H102" s="14"/>
      <c r="I102" s="55"/>
      <c r="J102" s="14"/>
      <c r="K102" s="257">
        <f>K103</f>
        <v>0</v>
      </c>
      <c r="L102" s="55"/>
      <c r="M102" s="55"/>
      <c r="N102" s="55"/>
      <c r="O102" s="17"/>
    </row>
    <row r="103" spans="1:15" s="46" customFormat="1" ht="15" customHeight="1" hidden="1">
      <c r="A103" s="40" t="s">
        <v>302</v>
      </c>
      <c r="B103" s="22"/>
      <c r="C103" s="22" t="s">
        <v>27</v>
      </c>
      <c r="D103" s="22" t="s">
        <v>157</v>
      </c>
      <c r="E103" s="22" t="s">
        <v>188</v>
      </c>
      <c r="F103" s="22" t="s">
        <v>196</v>
      </c>
      <c r="G103" s="22" t="s">
        <v>195</v>
      </c>
      <c r="H103" s="19"/>
      <c r="I103" s="26"/>
      <c r="J103" s="19"/>
      <c r="K103" s="35"/>
      <c r="L103" s="26"/>
      <c r="M103" s="26"/>
      <c r="N103" s="26"/>
      <c r="O103" s="17"/>
    </row>
    <row r="104" spans="1:15" s="46" customFormat="1" ht="29.25" customHeight="1">
      <c r="A104" s="839" t="s">
        <v>343</v>
      </c>
      <c r="B104" s="840"/>
      <c r="C104" s="48" t="s">
        <v>344</v>
      </c>
      <c r="D104" s="12"/>
      <c r="E104" s="12"/>
      <c r="F104" s="12"/>
      <c r="G104" s="12"/>
      <c r="H104" s="75">
        <f aca="true" t="shared" si="6" ref="H104:H111">K104</f>
        <v>12222222</v>
      </c>
      <c r="I104" s="76"/>
      <c r="J104" s="75"/>
      <c r="K104" s="75">
        <f>K105+K106+K107</f>
        <v>12222222</v>
      </c>
      <c r="L104" s="55"/>
      <c r="M104" s="55"/>
      <c r="N104" s="55"/>
      <c r="O104" s="17"/>
    </row>
    <row r="105" spans="1:15" s="46" customFormat="1" ht="16.5" customHeight="1">
      <c r="A105" s="298" t="s">
        <v>347</v>
      </c>
      <c r="B105" s="306"/>
      <c r="C105" s="296" t="s">
        <v>344</v>
      </c>
      <c r="D105" s="296" t="s">
        <v>345</v>
      </c>
      <c r="E105" s="296" t="s">
        <v>188</v>
      </c>
      <c r="F105" s="296" t="s">
        <v>202</v>
      </c>
      <c r="G105" s="296" t="s">
        <v>346</v>
      </c>
      <c r="H105" s="301">
        <f t="shared" si="6"/>
        <v>11000000</v>
      </c>
      <c r="I105" s="302" t="s">
        <v>152</v>
      </c>
      <c r="J105" s="301"/>
      <c r="K105" s="307">
        <v>11000000</v>
      </c>
      <c r="L105" s="302"/>
      <c r="M105" s="302"/>
      <c r="N105" s="302" t="s">
        <v>152</v>
      </c>
      <c r="O105" s="17"/>
    </row>
    <row r="106" spans="1:15" s="46" customFormat="1" ht="16.5" customHeight="1">
      <c r="A106" s="298" t="s">
        <v>347</v>
      </c>
      <c r="B106" s="308"/>
      <c r="C106" s="296" t="s">
        <v>344</v>
      </c>
      <c r="D106" s="296" t="s">
        <v>348</v>
      </c>
      <c r="E106" s="296" t="s">
        <v>188</v>
      </c>
      <c r="F106" s="296" t="s">
        <v>202</v>
      </c>
      <c r="G106" s="296" t="s">
        <v>346</v>
      </c>
      <c r="H106" s="301">
        <f t="shared" si="6"/>
        <v>230000</v>
      </c>
      <c r="I106" s="302" t="s">
        <v>152</v>
      </c>
      <c r="J106" s="301"/>
      <c r="K106" s="307">
        <v>230000</v>
      </c>
      <c r="L106" s="302"/>
      <c r="M106" s="302"/>
      <c r="N106" s="302" t="s">
        <v>152</v>
      </c>
      <c r="O106" s="17"/>
    </row>
    <row r="107" spans="1:15" s="46" customFormat="1" ht="16.5" customHeight="1">
      <c r="A107" s="80" t="s">
        <v>11</v>
      </c>
      <c r="B107" s="272"/>
      <c r="C107" s="22" t="s">
        <v>344</v>
      </c>
      <c r="D107" s="22" t="s">
        <v>387</v>
      </c>
      <c r="E107" s="22" t="s">
        <v>188</v>
      </c>
      <c r="F107" s="22" t="s">
        <v>202</v>
      </c>
      <c r="G107" s="22" t="s">
        <v>346</v>
      </c>
      <c r="H107" s="19">
        <f t="shared" si="6"/>
        <v>992222</v>
      </c>
      <c r="I107" s="302" t="s">
        <v>152</v>
      </c>
      <c r="J107" s="26"/>
      <c r="K107" s="35">
        <v>992222</v>
      </c>
      <c r="L107" s="26"/>
      <c r="M107" s="26"/>
      <c r="N107" s="302" t="s">
        <v>152</v>
      </c>
      <c r="O107" s="17"/>
    </row>
    <row r="108" spans="1:15" s="46" customFormat="1" ht="16.5" customHeight="1">
      <c r="A108" s="69" t="s">
        <v>426</v>
      </c>
      <c r="B108" s="68"/>
      <c r="C108" s="48" t="s">
        <v>378</v>
      </c>
      <c r="D108" s="12"/>
      <c r="E108" s="12"/>
      <c r="F108" s="12"/>
      <c r="G108" s="12"/>
      <c r="H108" s="75">
        <f t="shared" si="6"/>
        <v>120000</v>
      </c>
      <c r="I108" s="55" t="s">
        <v>152</v>
      </c>
      <c r="J108" s="14"/>
      <c r="K108" s="259">
        <f>K109</f>
        <v>120000</v>
      </c>
      <c r="L108" s="55"/>
      <c r="M108" s="55"/>
      <c r="N108" s="55" t="s">
        <v>152</v>
      </c>
      <c r="O108" s="17"/>
    </row>
    <row r="109" spans="1:15" s="46" customFormat="1" ht="65.25" customHeight="1">
      <c r="A109" s="398" t="s">
        <v>477</v>
      </c>
      <c r="B109" s="306"/>
      <c r="C109" s="296" t="s">
        <v>378</v>
      </c>
      <c r="D109" s="296" t="s">
        <v>157</v>
      </c>
      <c r="E109" s="296" t="s">
        <v>188</v>
      </c>
      <c r="F109" s="296" t="s">
        <v>384</v>
      </c>
      <c r="G109" s="296" t="s">
        <v>204</v>
      </c>
      <c r="H109" s="301">
        <f t="shared" si="6"/>
        <v>120000</v>
      </c>
      <c r="I109" s="302" t="s">
        <v>152</v>
      </c>
      <c r="J109" s="301"/>
      <c r="K109" s="393">
        <f>30000+60000+30000</f>
        <v>120000</v>
      </c>
      <c r="L109" s="302"/>
      <c r="M109" s="302"/>
      <c r="N109" s="302" t="s">
        <v>152</v>
      </c>
      <c r="O109" s="17"/>
    </row>
    <row r="110" spans="1:15" s="46" customFormat="1" ht="12.75">
      <c r="A110" s="391" t="s">
        <v>473</v>
      </c>
      <c r="B110" s="283"/>
      <c r="C110" s="74" t="s">
        <v>27</v>
      </c>
      <c r="D110" s="74"/>
      <c r="E110" s="74"/>
      <c r="F110" s="74"/>
      <c r="G110" s="74"/>
      <c r="H110" s="238">
        <f t="shared" si="6"/>
        <v>150850</v>
      </c>
      <c r="I110" s="76"/>
      <c r="J110" s="238"/>
      <c r="K110" s="75">
        <f>K111</f>
        <v>150850</v>
      </c>
      <c r="L110" s="76"/>
      <c r="M110" s="76"/>
      <c r="N110" s="76"/>
      <c r="O110" s="17"/>
    </row>
    <row r="111" spans="1:15" s="46" customFormat="1" ht="12.75">
      <c r="A111" s="392" t="s">
        <v>474</v>
      </c>
      <c r="B111" s="272"/>
      <c r="C111" s="22" t="s">
        <v>27</v>
      </c>
      <c r="D111" s="22" t="s">
        <v>475</v>
      </c>
      <c r="E111" s="22" t="s">
        <v>250</v>
      </c>
      <c r="F111" s="22" t="s">
        <v>196</v>
      </c>
      <c r="G111" s="22" t="s">
        <v>195</v>
      </c>
      <c r="H111" s="20">
        <f t="shared" si="6"/>
        <v>150850</v>
      </c>
      <c r="I111" s="26"/>
      <c r="J111" s="20"/>
      <c r="K111" s="14">
        <v>150850</v>
      </c>
      <c r="L111" s="26"/>
      <c r="M111" s="26"/>
      <c r="N111" s="26"/>
      <c r="O111" s="17"/>
    </row>
    <row r="112" spans="1:15" s="46" customFormat="1" ht="29.25" customHeight="1">
      <c r="A112" s="839" t="s">
        <v>428</v>
      </c>
      <c r="B112" s="843"/>
      <c r="C112" s="48" t="s">
        <v>156</v>
      </c>
      <c r="D112" s="12"/>
      <c r="E112" s="12"/>
      <c r="F112" s="12"/>
      <c r="G112" s="12"/>
      <c r="H112" s="75">
        <f>N112</f>
        <v>342400</v>
      </c>
      <c r="I112" s="76"/>
      <c r="J112" s="76"/>
      <c r="K112" s="76"/>
      <c r="L112" s="76"/>
      <c r="M112" s="76"/>
      <c r="N112" s="75">
        <f>SUM(N113:N120)</f>
        <v>342400</v>
      </c>
      <c r="O112" s="17"/>
    </row>
    <row r="113" spans="1:15" s="46" customFormat="1" ht="13.5" customHeight="1">
      <c r="A113" s="83" t="s">
        <v>8</v>
      </c>
      <c r="B113" s="21"/>
      <c r="C113" s="22" t="s">
        <v>156</v>
      </c>
      <c r="D113" s="22" t="s">
        <v>157</v>
      </c>
      <c r="E113" s="22" t="s">
        <v>188</v>
      </c>
      <c r="F113" s="22" t="s">
        <v>209</v>
      </c>
      <c r="G113" s="22" t="s">
        <v>195</v>
      </c>
      <c r="H113" s="19">
        <f aca="true" t="shared" si="7" ref="H113:H119">N113</f>
        <v>50000</v>
      </c>
      <c r="I113" s="26" t="s">
        <v>152</v>
      </c>
      <c r="J113" s="26" t="s">
        <v>152</v>
      </c>
      <c r="K113" s="26" t="s">
        <v>152</v>
      </c>
      <c r="L113" s="26" t="s">
        <v>152</v>
      </c>
      <c r="M113" s="26"/>
      <c r="N113" s="242">
        <v>50000</v>
      </c>
      <c r="O113" s="17"/>
    </row>
    <row r="114" spans="1:15" s="46" customFormat="1" ht="13.5" customHeight="1">
      <c r="A114" s="40" t="s">
        <v>11</v>
      </c>
      <c r="B114" s="22"/>
      <c r="C114" s="22" t="s">
        <v>156</v>
      </c>
      <c r="D114" s="22" t="s">
        <v>157</v>
      </c>
      <c r="E114" s="22" t="s">
        <v>188</v>
      </c>
      <c r="F114" s="22" t="s">
        <v>202</v>
      </c>
      <c r="G114" s="22" t="s">
        <v>195</v>
      </c>
      <c r="H114" s="19">
        <f t="shared" si="7"/>
        <v>1600</v>
      </c>
      <c r="I114" s="26" t="s">
        <v>152</v>
      </c>
      <c r="J114" s="26" t="s">
        <v>152</v>
      </c>
      <c r="K114" s="26" t="s">
        <v>152</v>
      </c>
      <c r="L114" s="26" t="s">
        <v>152</v>
      </c>
      <c r="M114" s="26"/>
      <c r="N114" s="242">
        <v>1600</v>
      </c>
      <c r="O114" s="17"/>
    </row>
    <row r="115" spans="1:15" s="46" customFormat="1" ht="13.5" customHeight="1">
      <c r="A115" s="298" t="s">
        <v>11</v>
      </c>
      <c r="B115" s="296"/>
      <c r="C115" s="296" t="s">
        <v>156</v>
      </c>
      <c r="D115" s="296" t="s">
        <v>157</v>
      </c>
      <c r="E115" s="296" t="s">
        <v>422</v>
      </c>
      <c r="F115" s="296" t="s">
        <v>202</v>
      </c>
      <c r="G115" s="296" t="s">
        <v>195</v>
      </c>
      <c r="H115" s="301">
        <f>N115</f>
        <v>4253</v>
      </c>
      <c r="I115" s="302" t="s">
        <v>152</v>
      </c>
      <c r="J115" s="302" t="s">
        <v>152</v>
      </c>
      <c r="K115" s="26" t="s">
        <v>152</v>
      </c>
      <c r="L115" s="302" t="s">
        <v>152</v>
      </c>
      <c r="M115" s="302" t="s">
        <v>152</v>
      </c>
      <c r="N115" s="19">
        <v>4253</v>
      </c>
      <c r="O115" s="17"/>
    </row>
    <row r="116" spans="1:15" s="46" customFormat="1" ht="13.5" customHeight="1">
      <c r="A116" s="40" t="s">
        <v>12</v>
      </c>
      <c r="B116" s="22"/>
      <c r="C116" s="22" t="s">
        <v>156</v>
      </c>
      <c r="D116" s="22" t="s">
        <v>157</v>
      </c>
      <c r="E116" s="22" t="s">
        <v>188</v>
      </c>
      <c r="F116" s="22" t="s">
        <v>196</v>
      </c>
      <c r="G116" s="22" t="s">
        <v>195</v>
      </c>
      <c r="H116" s="19">
        <f t="shared" si="7"/>
        <v>40000</v>
      </c>
      <c r="I116" s="26" t="s">
        <v>152</v>
      </c>
      <c r="J116" s="26"/>
      <c r="K116" s="26" t="s">
        <v>152</v>
      </c>
      <c r="L116" s="26" t="s">
        <v>152</v>
      </c>
      <c r="M116" s="26"/>
      <c r="N116" s="241">
        <v>40000</v>
      </c>
      <c r="O116" s="17"/>
    </row>
    <row r="117" spans="1:15" s="46" customFormat="1" ht="13.5" customHeight="1">
      <c r="A117" s="298" t="s">
        <v>12</v>
      </c>
      <c r="B117" s="296"/>
      <c r="C117" s="296" t="s">
        <v>156</v>
      </c>
      <c r="D117" s="296" t="s">
        <v>157</v>
      </c>
      <c r="E117" s="296" t="s">
        <v>422</v>
      </c>
      <c r="F117" s="296" t="s">
        <v>196</v>
      </c>
      <c r="G117" s="296" t="s">
        <v>195</v>
      </c>
      <c r="H117" s="301">
        <f>N117</f>
        <v>18067</v>
      </c>
      <c r="I117" s="302" t="s">
        <v>152</v>
      </c>
      <c r="J117" s="302" t="s">
        <v>152</v>
      </c>
      <c r="K117" s="26" t="s">
        <v>152</v>
      </c>
      <c r="L117" s="302" t="s">
        <v>152</v>
      </c>
      <c r="M117" s="302" t="s">
        <v>152</v>
      </c>
      <c r="N117" s="19">
        <v>18067</v>
      </c>
      <c r="O117" s="17"/>
    </row>
    <row r="118" spans="1:15" s="46" customFormat="1" ht="13.5" customHeight="1">
      <c r="A118" s="40" t="s">
        <v>14</v>
      </c>
      <c r="B118" s="22"/>
      <c r="C118" s="22" t="s">
        <v>156</v>
      </c>
      <c r="D118" s="22" t="s">
        <v>157</v>
      </c>
      <c r="E118" s="22" t="s">
        <v>188</v>
      </c>
      <c r="F118" s="22" t="s">
        <v>198</v>
      </c>
      <c r="G118" s="22" t="s">
        <v>195</v>
      </c>
      <c r="H118" s="19">
        <f t="shared" si="7"/>
        <v>150000</v>
      </c>
      <c r="I118" s="26" t="s">
        <v>152</v>
      </c>
      <c r="J118" s="26" t="s">
        <v>152</v>
      </c>
      <c r="K118" s="26" t="s">
        <v>152</v>
      </c>
      <c r="L118" s="26" t="s">
        <v>152</v>
      </c>
      <c r="M118" s="26"/>
      <c r="N118" s="242">
        <v>150000</v>
      </c>
      <c r="O118" s="17"/>
    </row>
    <row r="119" spans="1:15" s="46" customFormat="1" ht="13.5" customHeight="1">
      <c r="A119" s="40" t="s">
        <v>340</v>
      </c>
      <c r="B119" s="22"/>
      <c r="C119" s="22" t="s">
        <v>156</v>
      </c>
      <c r="D119" s="22" t="s">
        <v>157</v>
      </c>
      <c r="E119" s="22" t="s">
        <v>188</v>
      </c>
      <c r="F119" s="22" t="s">
        <v>199</v>
      </c>
      <c r="G119" s="22" t="s">
        <v>195</v>
      </c>
      <c r="H119" s="19">
        <f t="shared" si="7"/>
        <v>68400</v>
      </c>
      <c r="I119" s="26" t="s">
        <v>152</v>
      </c>
      <c r="J119" s="26"/>
      <c r="K119" s="26" t="s">
        <v>152</v>
      </c>
      <c r="L119" s="26" t="s">
        <v>152</v>
      </c>
      <c r="M119" s="26"/>
      <c r="N119" s="241">
        <v>68400</v>
      </c>
      <c r="O119" s="17"/>
    </row>
    <row r="120" spans="1:15" s="46" customFormat="1" ht="13.5" customHeight="1">
      <c r="A120" s="305" t="s">
        <v>425</v>
      </c>
      <c r="B120" s="305"/>
      <c r="C120" s="296" t="s">
        <v>156</v>
      </c>
      <c r="D120" s="296" t="s">
        <v>157</v>
      </c>
      <c r="E120" s="296" t="s">
        <v>422</v>
      </c>
      <c r="F120" s="296" t="s">
        <v>199</v>
      </c>
      <c r="G120" s="296" t="s">
        <v>195</v>
      </c>
      <c r="H120" s="301">
        <f>N120</f>
        <v>10080</v>
      </c>
      <c r="I120" s="302" t="s">
        <v>152</v>
      </c>
      <c r="J120" s="315"/>
      <c r="K120" s="26" t="s">
        <v>152</v>
      </c>
      <c r="L120" s="315"/>
      <c r="M120" s="315"/>
      <c r="N120" s="19">
        <v>10080</v>
      </c>
      <c r="O120" s="17"/>
    </row>
    <row r="121" spans="1:15" s="46" customFormat="1" ht="24.75">
      <c r="A121" s="56" t="s">
        <v>210</v>
      </c>
      <c r="B121" s="57" t="s">
        <v>211</v>
      </c>
      <c r="C121" s="58" t="s">
        <v>152</v>
      </c>
      <c r="D121" s="58" t="s">
        <v>152</v>
      </c>
      <c r="E121" s="58" t="s">
        <v>152</v>
      </c>
      <c r="F121" s="58" t="s">
        <v>152</v>
      </c>
      <c r="G121" s="58" t="s">
        <v>152</v>
      </c>
      <c r="H121" s="44">
        <f>I121+N121+K121</f>
        <v>16905100</v>
      </c>
      <c r="I121" s="44">
        <f>I49+I52+I73+I74</f>
        <v>16785100</v>
      </c>
      <c r="J121" s="44"/>
      <c r="K121" s="44">
        <f>K109</f>
        <v>120000</v>
      </c>
      <c r="L121" s="59" t="s">
        <v>152</v>
      </c>
      <c r="M121" s="59" t="s">
        <v>152</v>
      </c>
      <c r="N121" s="44"/>
      <c r="O121" s="17" t="s">
        <v>152</v>
      </c>
    </row>
    <row r="122" spans="1:15" s="46" customFormat="1" ht="24.75">
      <c r="A122" s="56" t="s">
        <v>212</v>
      </c>
      <c r="B122" s="57" t="s">
        <v>213</v>
      </c>
      <c r="C122" s="58" t="s">
        <v>152</v>
      </c>
      <c r="D122" s="58" t="s">
        <v>152</v>
      </c>
      <c r="E122" s="58" t="s">
        <v>152</v>
      </c>
      <c r="F122" s="58" t="s">
        <v>152</v>
      </c>
      <c r="G122" s="58" t="s">
        <v>152</v>
      </c>
      <c r="H122" s="44">
        <f>H124+H123</f>
        <v>19038536.950000003</v>
      </c>
      <c r="I122" s="44">
        <f>I124+I123</f>
        <v>4430961</v>
      </c>
      <c r="J122" s="44">
        <f>J124+J123</f>
        <v>0</v>
      </c>
      <c r="K122" s="44">
        <f>K124+K123</f>
        <v>14265175.950000001</v>
      </c>
      <c r="L122" s="59"/>
      <c r="M122" s="59"/>
      <c r="N122" s="44">
        <f>N124+N123</f>
        <v>342400</v>
      </c>
      <c r="O122" s="17"/>
    </row>
    <row r="123" spans="1:15" s="46" customFormat="1" ht="24" customHeight="1">
      <c r="A123" s="56" t="s">
        <v>214</v>
      </c>
      <c r="B123" s="57" t="s">
        <v>215</v>
      </c>
      <c r="C123" s="58" t="s">
        <v>152</v>
      </c>
      <c r="D123" s="58" t="s">
        <v>152</v>
      </c>
      <c r="E123" s="58" t="s">
        <v>152</v>
      </c>
      <c r="F123" s="58" t="s">
        <v>152</v>
      </c>
      <c r="G123" s="58" t="s">
        <v>152</v>
      </c>
      <c r="H123" s="44">
        <f>I123+N123+K123</f>
        <v>0</v>
      </c>
      <c r="I123" s="44"/>
      <c r="J123" s="44"/>
      <c r="K123" s="44">
        <v>0</v>
      </c>
      <c r="L123" s="59"/>
      <c r="M123" s="59"/>
      <c r="N123" s="44">
        <v>0</v>
      </c>
      <c r="O123" s="17"/>
    </row>
    <row r="124" spans="1:15" s="46" customFormat="1" ht="12.75" customHeight="1">
      <c r="A124" s="56" t="s">
        <v>216</v>
      </c>
      <c r="B124" s="57" t="s">
        <v>217</v>
      </c>
      <c r="C124" s="58" t="s">
        <v>152</v>
      </c>
      <c r="D124" s="58" t="s">
        <v>152</v>
      </c>
      <c r="E124" s="58" t="s">
        <v>152</v>
      </c>
      <c r="F124" s="58" t="s">
        <v>152</v>
      </c>
      <c r="G124" s="58" t="s">
        <v>152</v>
      </c>
      <c r="H124" s="44">
        <f>I124+N124+K124</f>
        <v>19038536.950000003</v>
      </c>
      <c r="I124" s="44">
        <f>I54+I59+I60+I61+I62+I64+I65+I66+I68+I69+I70+I71+I72+I76</f>
        <v>4430961</v>
      </c>
      <c r="J124" s="44"/>
      <c r="K124" s="44">
        <f>K80+K84+K105+K106+K93+K94+K95+K98+K100+K87+K88+K89+K90+K107+K86+K111</f>
        <v>14265175.950000001</v>
      </c>
      <c r="L124" s="59" t="s">
        <v>152</v>
      </c>
      <c r="M124" s="59" t="s">
        <v>152</v>
      </c>
      <c r="N124" s="44">
        <f>N113+N114+N116+N118+N119+N115+N117+N120</f>
        <v>342400</v>
      </c>
      <c r="O124" s="17" t="s">
        <v>152</v>
      </c>
    </row>
    <row r="125" spans="1:15" s="46" customFormat="1" ht="13.5" hidden="1">
      <c r="A125" s="21" t="s">
        <v>218</v>
      </c>
      <c r="B125" s="22" t="s">
        <v>219</v>
      </c>
      <c r="C125" s="60" t="s">
        <v>152</v>
      </c>
      <c r="D125" s="60" t="s">
        <v>152</v>
      </c>
      <c r="E125" s="60" t="s">
        <v>152</v>
      </c>
      <c r="F125" s="60" t="s">
        <v>152</v>
      </c>
      <c r="G125" s="60" t="s">
        <v>152</v>
      </c>
      <c r="H125" s="19">
        <f>I125+N125</f>
        <v>0</v>
      </c>
      <c r="I125" s="19">
        <v>0</v>
      </c>
      <c r="J125" s="19"/>
      <c r="K125" s="19"/>
      <c r="L125" s="26" t="s">
        <v>152</v>
      </c>
      <c r="M125" s="26" t="s">
        <v>152</v>
      </c>
      <c r="N125" s="19">
        <v>0</v>
      </c>
      <c r="O125" s="17" t="s">
        <v>152</v>
      </c>
    </row>
    <row r="126" spans="1:15" s="46" customFormat="1" ht="13.5" hidden="1">
      <c r="A126" s="38" t="s">
        <v>220</v>
      </c>
      <c r="B126" s="22" t="s">
        <v>198</v>
      </c>
      <c r="C126" s="60" t="s">
        <v>152</v>
      </c>
      <c r="D126" s="60" t="s">
        <v>152</v>
      </c>
      <c r="E126" s="60" t="s">
        <v>152</v>
      </c>
      <c r="F126" s="60" t="s">
        <v>152</v>
      </c>
      <c r="G126" s="60" t="s">
        <v>152</v>
      </c>
      <c r="H126" s="19">
        <v>0</v>
      </c>
      <c r="I126" s="19">
        <v>0</v>
      </c>
      <c r="J126" s="19"/>
      <c r="K126" s="19"/>
      <c r="L126" s="26" t="s">
        <v>152</v>
      </c>
      <c r="M126" s="26" t="s">
        <v>152</v>
      </c>
      <c r="N126" s="19">
        <v>0</v>
      </c>
      <c r="O126" s="17" t="s">
        <v>152</v>
      </c>
    </row>
    <row r="127" spans="1:15" s="46" customFormat="1" ht="13.5" hidden="1">
      <c r="A127" s="38" t="s">
        <v>221</v>
      </c>
      <c r="B127" s="22" t="s">
        <v>222</v>
      </c>
      <c r="C127" s="60" t="s">
        <v>152</v>
      </c>
      <c r="D127" s="60" t="s">
        <v>152</v>
      </c>
      <c r="E127" s="60" t="s">
        <v>152</v>
      </c>
      <c r="F127" s="60" t="s">
        <v>152</v>
      </c>
      <c r="G127" s="60" t="s">
        <v>152</v>
      </c>
      <c r="H127" s="19">
        <v>0</v>
      </c>
      <c r="I127" s="19">
        <v>0</v>
      </c>
      <c r="J127" s="19"/>
      <c r="K127" s="19"/>
      <c r="L127" s="26" t="s">
        <v>152</v>
      </c>
      <c r="M127" s="26" t="s">
        <v>152</v>
      </c>
      <c r="N127" s="19">
        <v>0</v>
      </c>
      <c r="O127" s="17" t="s">
        <v>152</v>
      </c>
    </row>
    <row r="128" spans="1:15" s="46" customFormat="1" ht="13.5" hidden="1">
      <c r="A128" s="38" t="s">
        <v>223</v>
      </c>
      <c r="B128" s="22" t="s">
        <v>224</v>
      </c>
      <c r="C128" s="60" t="s">
        <v>152</v>
      </c>
      <c r="D128" s="60" t="s">
        <v>152</v>
      </c>
      <c r="E128" s="60" t="s">
        <v>152</v>
      </c>
      <c r="F128" s="60" t="s">
        <v>152</v>
      </c>
      <c r="G128" s="60" t="s">
        <v>152</v>
      </c>
      <c r="H128" s="19">
        <v>0</v>
      </c>
      <c r="I128" s="19">
        <v>0</v>
      </c>
      <c r="J128" s="19"/>
      <c r="K128" s="19"/>
      <c r="L128" s="26" t="s">
        <v>152</v>
      </c>
      <c r="M128" s="26" t="s">
        <v>152</v>
      </c>
      <c r="N128" s="19">
        <v>0</v>
      </c>
      <c r="O128" s="17" t="s">
        <v>152</v>
      </c>
    </row>
    <row r="129" spans="1:15" s="46" customFormat="1" ht="13.5" hidden="1">
      <c r="A129" s="38" t="s">
        <v>225</v>
      </c>
      <c r="B129" s="22" t="s">
        <v>226</v>
      </c>
      <c r="C129" s="60" t="s">
        <v>152</v>
      </c>
      <c r="D129" s="60" t="s">
        <v>152</v>
      </c>
      <c r="E129" s="60" t="s">
        <v>152</v>
      </c>
      <c r="F129" s="60" t="s">
        <v>152</v>
      </c>
      <c r="G129" s="60" t="s">
        <v>152</v>
      </c>
      <c r="H129" s="19">
        <v>0</v>
      </c>
      <c r="I129" s="19">
        <v>0</v>
      </c>
      <c r="J129" s="19"/>
      <c r="K129" s="19"/>
      <c r="L129" s="26" t="s">
        <v>152</v>
      </c>
      <c r="M129" s="26" t="s">
        <v>152</v>
      </c>
      <c r="N129" s="19">
        <v>0</v>
      </c>
      <c r="O129" s="17" t="s">
        <v>152</v>
      </c>
    </row>
    <row r="130" spans="1:15" s="46" customFormat="1" ht="13.5" hidden="1">
      <c r="A130" s="38" t="s">
        <v>227</v>
      </c>
      <c r="B130" s="22" t="s">
        <v>228</v>
      </c>
      <c r="C130" s="60" t="s">
        <v>152</v>
      </c>
      <c r="D130" s="60" t="s">
        <v>152</v>
      </c>
      <c r="E130" s="60" t="s">
        <v>152</v>
      </c>
      <c r="F130" s="60" t="s">
        <v>152</v>
      </c>
      <c r="G130" s="60" t="s">
        <v>152</v>
      </c>
      <c r="H130" s="19">
        <v>0</v>
      </c>
      <c r="I130" s="19">
        <v>0</v>
      </c>
      <c r="J130" s="19"/>
      <c r="K130" s="19"/>
      <c r="L130" s="26" t="s">
        <v>152</v>
      </c>
      <c r="M130" s="26" t="s">
        <v>152</v>
      </c>
      <c r="N130" s="19">
        <v>0</v>
      </c>
      <c r="O130" s="17" t="s">
        <v>152</v>
      </c>
    </row>
    <row r="131" spans="1:15" s="46" customFormat="1" ht="13.5" hidden="1">
      <c r="A131" s="90" t="s">
        <v>218</v>
      </c>
      <c r="B131" s="91" t="s">
        <v>219</v>
      </c>
      <c r="C131" s="92" t="s">
        <v>296</v>
      </c>
      <c r="D131" s="91" t="s">
        <v>157</v>
      </c>
      <c r="E131" s="92" t="s">
        <v>297</v>
      </c>
      <c r="F131" s="92" t="s">
        <v>297</v>
      </c>
      <c r="G131" s="92" t="s">
        <v>298</v>
      </c>
      <c r="H131" s="96"/>
      <c r="I131" s="93"/>
      <c r="J131" s="93"/>
      <c r="K131" s="93"/>
      <c r="L131" s="94"/>
      <c r="M131" s="94"/>
      <c r="N131" s="93"/>
      <c r="O131" s="17"/>
    </row>
    <row r="132" spans="1:15" s="46" customFormat="1" ht="13.5" hidden="1">
      <c r="A132" s="95" t="s">
        <v>223</v>
      </c>
      <c r="B132" s="91" t="s">
        <v>224</v>
      </c>
      <c r="C132" s="92" t="s">
        <v>296</v>
      </c>
      <c r="D132" s="91" t="s">
        <v>157</v>
      </c>
      <c r="E132" s="92" t="s">
        <v>297</v>
      </c>
      <c r="F132" s="92" t="s">
        <v>297</v>
      </c>
      <c r="G132" s="92" t="s">
        <v>299</v>
      </c>
      <c r="H132" s="96"/>
      <c r="I132" s="93"/>
      <c r="J132" s="93"/>
      <c r="K132" s="93"/>
      <c r="L132" s="94"/>
      <c r="M132" s="94"/>
      <c r="N132" s="93"/>
      <c r="O132" s="17"/>
    </row>
    <row r="133" spans="1:15" s="46" customFormat="1" ht="13.5">
      <c r="A133" s="61" t="s">
        <v>229</v>
      </c>
      <c r="B133" s="62" t="s">
        <v>230</v>
      </c>
      <c r="C133" s="63" t="s">
        <v>152</v>
      </c>
      <c r="D133" s="63" t="s">
        <v>152</v>
      </c>
      <c r="E133" s="63" t="s">
        <v>152</v>
      </c>
      <c r="F133" s="63" t="s">
        <v>152</v>
      </c>
      <c r="G133" s="63" t="s">
        <v>152</v>
      </c>
      <c r="H133" s="64">
        <f>I133+K133+N133</f>
        <v>0</v>
      </c>
      <c r="I133" s="64">
        <v>0</v>
      </c>
      <c r="J133" s="64"/>
      <c r="K133" s="64"/>
      <c r="L133" s="65" t="s">
        <v>152</v>
      </c>
      <c r="M133" s="65" t="s">
        <v>152</v>
      </c>
      <c r="N133" s="64"/>
      <c r="O133" s="17" t="s">
        <v>152</v>
      </c>
    </row>
    <row r="134" spans="1:15" s="46" customFormat="1" ht="13.5">
      <c r="A134" s="38" t="s">
        <v>231</v>
      </c>
      <c r="B134" s="22" t="s">
        <v>232</v>
      </c>
      <c r="C134" s="60" t="s">
        <v>152</v>
      </c>
      <c r="D134" s="60" t="s">
        <v>152</v>
      </c>
      <c r="E134" s="60" t="s">
        <v>152</v>
      </c>
      <c r="F134" s="60" t="s">
        <v>152</v>
      </c>
      <c r="G134" s="60" t="s">
        <v>152</v>
      </c>
      <c r="H134" s="19">
        <v>0</v>
      </c>
      <c r="I134" s="19">
        <v>0</v>
      </c>
      <c r="J134" s="19"/>
      <c r="K134" s="19"/>
      <c r="L134" s="26" t="s">
        <v>152</v>
      </c>
      <c r="M134" s="26" t="s">
        <v>152</v>
      </c>
      <c r="N134" s="19">
        <v>0</v>
      </c>
      <c r="O134" s="17" t="s">
        <v>152</v>
      </c>
    </row>
    <row r="135" s="4" customFormat="1" ht="12.75"/>
    <row r="136" s="4" customFormat="1" ht="13.5" hidden="1">
      <c r="A136" s="66" t="s">
        <v>233</v>
      </c>
    </row>
    <row r="137" s="4" customFormat="1" ht="13.5" hidden="1">
      <c r="A137" s="66"/>
    </row>
    <row r="138" s="4" customFormat="1" ht="19.5" customHeight="1" hidden="1">
      <c r="A138" s="66" t="s">
        <v>21</v>
      </c>
    </row>
    <row r="139" s="4" customFormat="1" ht="13.5" hidden="1">
      <c r="A139" s="66" t="s">
        <v>234</v>
      </c>
    </row>
    <row r="140" s="4" customFormat="1" ht="13.5" hidden="1">
      <c r="A140" s="66"/>
    </row>
    <row r="141" s="4" customFormat="1" ht="13.5" hidden="1">
      <c r="A141" s="66"/>
    </row>
    <row r="142" s="4" customFormat="1" ht="23.25" customHeight="1" hidden="1">
      <c r="A142" s="66" t="s">
        <v>235</v>
      </c>
    </row>
    <row r="143" s="4" customFormat="1" ht="13.5" hidden="1">
      <c r="A143" s="66"/>
    </row>
    <row r="144" s="4" customFormat="1" ht="12.75">
      <c r="A144" s="240"/>
    </row>
    <row r="145" s="4" customFormat="1" ht="12.75">
      <c r="A145" s="395" t="s">
        <v>339</v>
      </c>
    </row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</sheetData>
  <sheetProtection/>
  <mergeCells count="79">
    <mergeCell ref="A104:B104"/>
    <mergeCell ref="A112:B112"/>
    <mergeCell ref="G93:G95"/>
    <mergeCell ref="A97:A98"/>
    <mergeCell ref="C97:C98"/>
    <mergeCell ref="E97:E98"/>
    <mergeCell ref="G97:G98"/>
    <mergeCell ref="F93:F95"/>
    <mergeCell ref="A99:B99"/>
    <mergeCell ref="A102:B102"/>
    <mergeCell ref="F97:F98"/>
    <mergeCell ref="A71:A72"/>
    <mergeCell ref="C71:C72"/>
    <mergeCell ref="C93:C95"/>
    <mergeCell ref="E93:E95"/>
    <mergeCell ref="E71:E72"/>
    <mergeCell ref="F71:F72"/>
    <mergeCell ref="A81:B81"/>
    <mergeCell ref="A85:B85"/>
    <mergeCell ref="A91:B91"/>
    <mergeCell ref="A93:A95"/>
    <mergeCell ref="E61:E62"/>
    <mergeCell ref="F61:F62"/>
    <mergeCell ref="G71:G72"/>
    <mergeCell ref="A77:B77"/>
    <mergeCell ref="A67:B67"/>
    <mergeCell ref="A69:A70"/>
    <mergeCell ref="C69:C70"/>
    <mergeCell ref="E69:E70"/>
    <mergeCell ref="F69:F70"/>
    <mergeCell ref="G69:G70"/>
    <mergeCell ref="F39:F40"/>
    <mergeCell ref="A34:A36"/>
    <mergeCell ref="G61:G62"/>
    <mergeCell ref="A65:A66"/>
    <mergeCell ref="C65:C66"/>
    <mergeCell ref="E65:E66"/>
    <mergeCell ref="F65:F66"/>
    <mergeCell ref="G65:G66"/>
    <mergeCell ref="A61:A62"/>
    <mergeCell ref="C61:C62"/>
    <mergeCell ref="A29:A33"/>
    <mergeCell ref="F29:F33"/>
    <mergeCell ref="C34:C36"/>
    <mergeCell ref="F34:F36"/>
    <mergeCell ref="A48:B48"/>
    <mergeCell ref="A54:A59"/>
    <mergeCell ref="C54:C59"/>
    <mergeCell ref="F54:F59"/>
    <mergeCell ref="A39:A40"/>
    <mergeCell ref="C39:C40"/>
    <mergeCell ref="J15:J16"/>
    <mergeCell ref="A16:A17"/>
    <mergeCell ref="C16:C17"/>
    <mergeCell ref="E16:E17"/>
    <mergeCell ref="F16:F17"/>
    <mergeCell ref="G16:G17"/>
    <mergeCell ref="B15:B22"/>
    <mergeCell ref="A18:A22"/>
    <mergeCell ref="C18:C22"/>
    <mergeCell ref="H4:O4"/>
    <mergeCell ref="H5:H6"/>
    <mergeCell ref="I5:O5"/>
    <mergeCell ref="N6:O6"/>
    <mergeCell ref="F18:F22"/>
    <mergeCell ref="B10:B14"/>
    <mergeCell ref="C11:C13"/>
    <mergeCell ref="E11:E13"/>
    <mergeCell ref="F11:F13"/>
    <mergeCell ref="A1:O1"/>
    <mergeCell ref="B2:M2"/>
    <mergeCell ref="N2:O2"/>
    <mergeCell ref="A4:A6"/>
    <mergeCell ref="B4:B6"/>
    <mergeCell ref="C4:C6"/>
    <mergeCell ref="D4:D6"/>
    <mergeCell ref="E4:E6"/>
    <mergeCell ref="F4:F6"/>
    <mergeCell ref="G4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9"/>
  <sheetViews>
    <sheetView zoomScalePageLayoutView="0" workbookViewId="0" topLeftCell="A62">
      <selection activeCell="H39" sqref="H39:H40"/>
    </sheetView>
  </sheetViews>
  <sheetFormatPr defaultColWidth="1.37890625" defaultRowHeight="12.75"/>
  <cols>
    <col min="1" max="1" width="39.875" style="3" customWidth="1"/>
    <col min="2" max="2" width="6.125" style="3" customWidth="1"/>
    <col min="3" max="3" width="10.875" style="3" customWidth="1"/>
    <col min="4" max="4" width="17.125" style="3" customWidth="1"/>
    <col min="5" max="5" width="6.625" style="3" customWidth="1"/>
    <col min="6" max="6" width="6.375" style="3" customWidth="1"/>
    <col min="7" max="7" width="6.125" style="3" customWidth="1"/>
    <col min="8" max="9" width="12.625" style="3" customWidth="1"/>
    <col min="10" max="10" width="11.00390625" style="3" hidden="1" customWidth="1"/>
    <col min="11" max="11" width="13.875" style="3" customWidth="1"/>
    <col min="12" max="12" width="6.125" style="3" hidden="1" customWidth="1"/>
    <col min="13" max="13" width="8.875" style="3" hidden="1" customWidth="1"/>
    <col min="14" max="14" width="14.125" style="3" customWidth="1"/>
    <col min="15" max="15" width="8.00390625" style="3" hidden="1" customWidth="1"/>
    <col min="16" max="16384" width="1.37890625" style="3" customWidth="1"/>
  </cols>
  <sheetData>
    <row r="1" spans="1:15" ht="15.75">
      <c r="A1" s="887" t="s">
        <v>337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</row>
    <row r="2" spans="2:15" ht="15.75">
      <c r="B2" s="887" t="s">
        <v>511</v>
      </c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 t="s">
        <v>130</v>
      </c>
      <c r="O2" s="887"/>
    </row>
    <row r="3" s="4" customFormat="1" ht="12.75"/>
    <row r="4" spans="1:15" s="6" customFormat="1" ht="23.25" customHeight="1">
      <c r="A4" s="883" t="s">
        <v>0</v>
      </c>
      <c r="B4" s="873" t="s">
        <v>131</v>
      </c>
      <c r="C4" s="873" t="s">
        <v>132</v>
      </c>
      <c r="D4" s="880" t="s">
        <v>133</v>
      </c>
      <c r="E4" s="880" t="s">
        <v>134</v>
      </c>
      <c r="F4" s="873" t="s">
        <v>135</v>
      </c>
      <c r="G4" s="883" t="s">
        <v>69</v>
      </c>
      <c r="H4" s="873" t="s">
        <v>136</v>
      </c>
      <c r="I4" s="873"/>
      <c r="J4" s="873"/>
      <c r="K4" s="873"/>
      <c r="L4" s="873"/>
      <c r="M4" s="873"/>
      <c r="N4" s="873"/>
      <c r="O4" s="873"/>
    </row>
    <row r="5" spans="1:15" s="6" customFormat="1" ht="12">
      <c r="A5" s="883"/>
      <c r="B5" s="873"/>
      <c r="C5" s="873"/>
      <c r="D5" s="881"/>
      <c r="E5" s="881"/>
      <c r="F5" s="873"/>
      <c r="G5" s="883"/>
      <c r="H5" s="888" t="s">
        <v>137</v>
      </c>
      <c r="I5" s="883" t="s">
        <v>138</v>
      </c>
      <c r="J5" s="883"/>
      <c r="K5" s="883"/>
      <c r="L5" s="883"/>
      <c r="M5" s="883"/>
      <c r="N5" s="883"/>
      <c r="O5" s="883"/>
    </row>
    <row r="6" spans="1:15" s="6" customFormat="1" ht="88.5" customHeight="1">
      <c r="A6" s="883"/>
      <c r="B6" s="873"/>
      <c r="C6" s="873"/>
      <c r="D6" s="882"/>
      <c r="E6" s="882"/>
      <c r="F6" s="873"/>
      <c r="G6" s="883"/>
      <c r="H6" s="889"/>
      <c r="I6" s="5" t="s">
        <v>139</v>
      </c>
      <c r="J6" s="5" t="s">
        <v>140</v>
      </c>
      <c r="K6" s="5" t="s">
        <v>141</v>
      </c>
      <c r="L6" s="5" t="s">
        <v>142</v>
      </c>
      <c r="M6" s="5" t="s">
        <v>143</v>
      </c>
      <c r="N6" s="873" t="s">
        <v>144</v>
      </c>
      <c r="O6" s="873"/>
    </row>
    <row r="7" spans="1:15" s="6" customFormat="1" ht="12" hidden="1">
      <c r="A7" s="7"/>
      <c r="B7" s="7"/>
      <c r="C7" s="8"/>
      <c r="D7" s="8"/>
      <c r="E7" s="8"/>
      <c r="F7" s="8"/>
      <c r="G7" s="9"/>
      <c r="H7" s="7"/>
      <c r="I7" s="7"/>
      <c r="J7" s="7"/>
      <c r="K7" s="7"/>
      <c r="L7" s="7"/>
      <c r="M7" s="7"/>
      <c r="N7" s="7" t="s">
        <v>137</v>
      </c>
      <c r="O7" s="7" t="s">
        <v>145</v>
      </c>
    </row>
    <row r="8" spans="1:15" s="6" customFormat="1" ht="15" customHeight="1">
      <c r="A8" s="7">
        <v>1</v>
      </c>
      <c r="B8" s="7">
        <v>2</v>
      </c>
      <c r="C8" s="10" t="s">
        <v>146</v>
      </c>
      <c r="D8" s="7">
        <v>4</v>
      </c>
      <c r="E8" s="10" t="s">
        <v>147</v>
      </c>
      <c r="F8" s="7">
        <v>6</v>
      </c>
      <c r="G8" s="10" t="s">
        <v>148</v>
      </c>
      <c r="H8" s="7">
        <v>8</v>
      </c>
      <c r="I8" s="7">
        <v>9</v>
      </c>
      <c r="J8" s="10" t="s">
        <v>149</v>
      </c>
      <c r="K8" s="7">
        <v>10</v>
      </c>
      <c r="L8" s="7">
        <v>7</v>
      </c>
      <c r="M8" s="7">
        <v>8</v>
      </c>
      <c r="N8" s="7">
        <v>11</v>
      </c>
      <c r="O8" s="7">
        <v>10</v>
      </c>
    </row>
    <row r="9" spans="1:15" s="4" customFormat="1" ht="16.5" customHeight="1">
      <c r="A9" s="236" t="s">
        <v>150</v>
      </c>
      <c r="B9" s="74" t="s">
        <v>151</v>
      </c>
      <c r="C9" s="74" t="s">
        <v>152</v>
      </c>
      <c r="D9" s="237" t="s">
        <v>152</v>
      </c>
      <c r="E9" s="237" t="s">
        <v>152</v>
      </c>
      <c r="F9" s="237" t="s">
        <v>152</v>
      </c>
      <c r="G9" s="237" t="s">
        <v>152</v>
      </c>
      <c r="H9" s="75">
        <f>H10+H15+H23</f>
        <v>35943636.95</v>
      </c>
      <c r="I9" s="75">
        <f>I15</f>
        <v>21216061</v>
      </c>
      <c r="J9" s="75"/>
      <c r="K9" s="75">
        <f>K23</f>
        <v>14385175.95</v>
      </c>
      <c r="L9" s="238" t="s">
        <v>152</v>
      </c>
      <c r="M9" s="238" t="s">
        <v>152</v>
      </c>
      <c r="N9" s="75">
        <f>N10</f>
        <v>342400</v>
      </c>
      <c r="O9" s="13" t="s">
        <v>152</v>
      </c>
    </row>
    <row r="10" spans="1:15" s="4" customFormat="1" ht="12.75">
      <c r="A10" s="16" t="s">
        <v>153</v>
      </c>
      <c r="B10" s="857" t="s">
        <v>154</v>
      </c>
      <c r="C10" s="18" t="s">
        <v>152</v>
      </c>
      <c r="D10" s="18" t="s">
        <v>152</v>
      </c>
      <c r="E10" s="18" t="s">
        <v>152</v>
      </c>
      <c r="F10" s="18" t="s">
        <v>152</v>
      </c>
      <c r="G10" s="18" t="s">
        <v>152</v>
      </c>
      <c r="H10" s="19">
        <f>N10</f>
        <v>342400</v>
      </c>
      <c r="I10" s="20" t="s">
        <v>152</v>
      </c>
      <c r="J10" s="20"/>
      <c r="K10" s="20" t="s">
        <v>152</v>
      </c>
      <c r="L10" s="20" t="s">
        <v>152</v>
      </c>
      <c r="M10" s="20" t="s">
        <v>152</v>
      </c>
      <c r="N10" s="241">
        <f>N11+N14+N12+N13</f>
        <v>342400</v>
      </c>
      <c r="O10" s="18" t="s">
        <v>152</v>
      </c>
    </row>
    <row r="11" spans="1:15" s="4" customFormat="1" ht="25.5" hidden="1">
      <c r="A11" s="21" t="s">
        <v>155</v>
      </c>
      <c r="B11" s="857"/>
      <c r="C11" s="841" t="s">
        <v>156</v>
      </c>
      <c r="D11" s="22" t="s">
        <v>157</v>
      </c>
      <c r="E11" s="884"/>
      <c r="F11" s="841" t="s">
        <v>409</v>
      </c>
      <c r="G11" s="22"/>
      <c r="H11" s="19">
        <f>N11</f>
        <v>0</v>
      </c>
      <c r="I11" s="20" t="s">
        <v>152</v>
      </c>
      <c r="J11" s="20"/>
      <c r="K11" s="20" t="s">
        <v>152</v>
      </c>
      <c r="L11" s="20" t="s">
        <v>152</v>
      </c>
      <c r="M11" s="20" t="s">
        <v>152</v>
      </c>
      <c r="N11" s="241"/>
      <c r="O11" s="18" t="s">
        <v>152</v>
      </c>
    </row>
    <row r="12" spans="1:15" s="4" customFormat="1" ht="25.5">
      <c r="A12" s="304" t="s">
        <v>427</v>
      </c>
      <c r="B12" s="857"/>
      <c r="C12" s="858"/>
      <c r="D12" s="22" t="s">
        <v>157</v>
      </c>
      <c r="E12" s="885"/>
      <c r="F12" s="858"/>
      <c r="G12" s="22"/>
      <c r="H12" s="19">
        <f>N12</f>
        <v>32400</v>
      </c>
      <c r="I12" s="20" t="s">
        <v>152</v>
      </c>
      <c r="J12" s="20"/>
      <c r="K12" s="20" t="s">
        <v>152</v>
      </c>
      <c r="L12" s="20"/>
      <c r="M12" s="20"/>
      <c r="N12" s="241">
        <v>32400</v>
      </c>
      <c r="O12" s="18"/>
    </row>
    <row r="13" spans="1:15" s="4" customFormat="1" ht="16.5" customHeight="1">
      <c r="A13" s="21" t="s">
        <v>160</v>
      </c>
      <c r="B13" s="857"/>
      <c r="C13" s="842"/>
      <c r="D13" s="22" t="s">
        <v>157</v>
      </c>
      <c r="E13" s="886"/>
      <c r="F13" s="842"/>
      <c r="G13" s="22"/>
      <c r="H13" s="19">
        <f>N13</f>
        <v>40000</v>
      </c>
      <c r="I13" s="20" t="s">
        <v>152</v>
      </c>
      <c r="J13" s="20"/>
      <c r="K13" s="20" t="s">
        <v>152</v>
      </c>
      <c r="L13" s="20"/>
      <c r="M13" s="20"/>
      <c r="N13" s="241">
        <v>40000</v>
      </c>
      <c r="O13" s="18"/>
    </row>
    <row r="14" spans="1:15" s="4" customFormat="1" ht="16.5" customHeight="1">
      <c r="A14" s="21" t="s">
        <v>161</v>
      </c>
      <c r="B14" s="857"/>
      <c r="C14" s="22" t="s">
        <v>156</v>
      </c>
      <c r="D14" s="22" t="s">
        <v>157</v>
      </c>
      <c r="E14" s="22"/>
      <c r="F14" s="22" t="s">
        <v>410</v>
      </c>
      <c r="G14" s="22"/>
      <c r="H14" s="19">
        <f>N14</f>
        <v>270000</v>
      </c>
      <c r="I14" s="20" t="s">
        <v>152</v>
      </c>
      <c r="J14" s="20"/>
      <c r="K14" s="20" t="s">
        <v>152</v>
      </c>
      <c r="L14" s="20" t="s">
        <v>152</v>
      </c>
      <c r="M14" s="20" t="s">
        <v>152</v>
      </c>
      <c r="N14" s="241">
        <v>270000</v>
      </c>
      <c r="O14" s="18" t="s">
        <v>152</v>
      </c>
    </row>
    <row r="15" spans="1:15" s="4" customFormat="1" ht="16.5" customHeight="1">
      <c r="A15" s="304" t="s">
        <v>163</v>
      </c>
      <c r="B15" s="941" t="s">
        <v>164</v>
      </c>
      <c r="C15" s="299" t="s">
        <v>152</v>
      </c>
      <c r="D15" s="296"/>
      <c r="E15" s="299" t="s">
        <v>152</v>
      </c>
      <c r="F15" s="299" t="s">
        <v>152</v>
      </c>
      <c r="G15" s="299" t="s">
        <v>152</v>
      </c>
      <c r="H15" s="301">
        <f>SUM(H16:H22)</f>
        <v>21216061</v>
      </c>
      <c r="I15" s="301">
        <f>I16+I18+I19+I17+I22</f>
        <v>21216061</v>
      </c>
      <c r="J15" s="938"/>
      <c r="K15" s="302" t="s">
        <v>152</v>
      </c>
      <c r="L15" s="303" t="s">
        <v>152</v>
      </c>
      <c r="M15" s="303" t="s">
        <v>152</v>
      </c>
      <c r="N15" s="302" t="s">
        <v>152</v>
      </c>
      <c r="O15" s="18" t="s">
        <v>152</v>
      </c>
    </row>
    <row r="16" spans="1:16" s="4" customFormat="1" ht="12.75">
      <c r="A16" s="920" t="s">
        <v>349</v>
      </c>
      <c r="B16" s="942"/>
      <c r="C16" s="939" t="s">
        <v>22</v>
      </c>
      <c r="D16" s="296" t="s">
        <v>157</v>
      </c>
      <c r="E16" s="939"/>
      <c r="F16" s="935">
        <v>131</v>
      </c>
      <c r="G16" s="935"/>
      <c r="H16" s="301">
        <f aca="true" t="shared" si="0" ref="H16:H22">I16</f>
        <v>330400</v>
      </c>
      <c r="I16" s="301">
        <v>330400</v>
      </c>
      <c r="J16" s="938"/>
      <c r="K16" s="302" t="s">
        <v>152</v>
      </c>
      <c r="L16" s="303" t="s">
        <v>152</v>
      </c>
      <c r="M16" s="303" t="s">
        <v>152</v>
      </c>
      <c r="N16" s="302" t="s">
        <v>152</v>
      </c>
      <c r="O16" s="18" t="s">
        <v>152</v>
      </c>
      <c r="P16" s="28"/>
    </row>
    <row r="17" spans="1:16" s="4" customFormat="1" ht="12.75">
      <c r="A17" s="921"/>
      <c r="B17" s="942"/>
      <c r="C17" s="940"/>
      <c r="D17" s="377">
        <v>14130030000000000</v>
      </c>
      <c r="E17" s="940"/>
      <c r="F17" s="937"/>
      <c r="G17" s="937"/>
      <c r="H17" s="301">
        <f t="shared" si="0"/>
        <v>17310561</v>
      </c>
      <c r="I17" s="301">
        <f>16622600+687961</f>
        <v>17310561</v>
      </c>
      <c r="J17" s="301"/>
      <c r="K17" s="302" t="s">
        <v>152</v>
      </c>
      <c r="L17" s="303" t="s">
        <v>152</v>
      </c>
      <c r="M17" s="303" t="s">
        <v>152</v>
      </c>
      <c r="N17" s="302" t="s">
        <v>152</v>
      </c>
      <c r="O17" s="18"/>
      <c r="P17" s="28"/>
    </row>
    <row r="18" spans="1:15" s="4" customFormat="1" ht="15" customHeight="1">
      <c r="A18" s="944" t="s">
        <v>350</v>
      </c>
      <c r="B18" s="942"/>
      <c r="C18" s="941" t="s">
        <v>24</v>
      </c>
      <c r="D18" s="296" t="s">
        <v>157</v>
      </c>
      <c r="E18" s="378"/>
      <c r="F18" s="935">
        <v>131</v>
      </c>
      <c r="G18" s="296"/>
      <c r="H18" s="301">
        <f t="shared" si="0"/>
        <v>1134900</v>
      </c>
      <c r="I18" s="301">
        <v>1134900</v>
      </c>
      <c r="J18" s="301"/>
      <c r="K18" s="303" t="s">
        <v>152</v>
      </c>
      <c r="L18" s="303" t="s">
        <v>152</v>
      </c>
      <c r="M18" s="303" t="s">
        <v>152</v>
      </c>
      <c r="N18" s="303" t="s">
        <v>152</v>
      </c>
      <c r="O18" s="18" t="s">
        <v>152</v>
      </c>
    </row>
    <row r="19" spans="1:15" s="4" customFormat="1" ht="25.5" customHeight="1" hidden="1">
      <c r="A19" s="945"/>
      <c r="B19" s="942"/>
      <c r="C19" s="942"/>
      <c r="D19" s="379"/>
      <c r="E19" s="378"/>
      <c r="F19" s="936"/>
      <c r="G19" s="296"/>
      <c r="H19" s="301">
        <f t="shared" si="0"/>
        <v>0</v>
      </c>
      <c r="I19" s="301"/>
      <c r="J19" s="301"/>
      <c r="K19" s="303" t="s">
        <v>152</v>
      </c>
      <c r="L19" s="303" t="s">
        <v>152</v>
      </c>
      <c r="M19" s="303" t="s">
        <v>152</v>
      </c>
      <c r="N19" s="303" t="s">
        <v>152</v>
      </c>
      <c r="O19" s="18" t="s">
        <v>152</v>
      </c>
    </row>
    <row r="20" spans="1:15" s="4" customFormat="1" ht="25.5" customHeight="1" hidden="1">
      <c r="A20" s="945"/>
      <c r="B20" s="942"/>
      <c r="C20" s="942"/>
      <c r="D20" s="378"/>
      <c r="E20" s="296"/>
      <c r="F20" s="936"/>
      <c r="G20" s="296"/>
      <c r="H20" s="301">
        <f t="shared" si="0"/>
        <v>0</v>
      </c>
      <c r="I20" s="303"/>
      <c r="J20" s="301"/>
      <c r="K20" s="303" t="s">
        <v>152</v>
      </c>
      <c r="L20" s="303" t="s">
        <v>152</v>
      </c>
      <c r="M20" s="303" t="s">
        <v>152</v>
      </c>
      <c r="N20" s="303" t="s">
        <v>152</v>
      </c>
      <c r="O20" s="18" t="s">
        <v>152</v>
      </c>
    </row>
    <row r="21" spans="1:15" s="4" customFormat="1" ht="42.75" customHeight="1" hidden="1">
      <c r="A21" s="945"/>
      <c r="B21" s="942"/>
      <c r="C21" s="942"/>
      <c r="D21" s="378"/>
      <c r="E21" s="296"/>
      <c r="F21" s="936"/>
      <c r="G21" s="296"/>
      <c r="H21" s="301">
        <f t="shared" si="0"/>
        <v>0</v>
      </c>
      <c r="I21" s="303"/>
      <c r="J21" s="301"/>
      <c r="K21" s="303" t="s">
        <v>152</v>
      </c>
      <c r="L21" s="303" t="s">
        <v>152</v>
      </c>
      <c r="M21" s="303" t="s">
        <v>152</v>
      </c>
      <c r="N21" s="303" t="s">
        <v>152</v>
      </c>
      <c r="O21" s="18" t="s">
        <v>152</v>
      </c>
    </row>
    <row r="22" spans="1:15" s="4" customFormat="1" ht="12" customHeight="1">
      <c r="A22" s="946"/>
      <c r="B22" s="943"/>
      <c r="C22" s="943"/>
      <c r="D22" s="377">
        <v>14130030000000000</v>
      </c>
      <c r="E22" s="296"/>
      <c r="F22" s="937"/>
      <c r="G22" s="296"/>
      <c r="H22" s="301">
        <f t="shared" si="0"/>
        <v>2440200</v>
      </c>
      <c r="I22" s="303">
        <f>2396200+44000</f>
        <v>2440200</v>
      </c>
      <c r="J22" s="301"/>
      <c r="K22" s="303" t="s">
        <v>152</v>
      </c>
      <c r="L22" s="303" t="s">
        <v>152</v>
      </c>
      <c r="M22" s="303" t="s">
        <v>152</v>
      </c>
      <c r="N22" s="303" t="s">
        <v>152</v>
      </c>
      <c r="O22" s="18"/>
    </row>
    <row r="23" spans="1:15" s="4" customFormat="1" ht="12.75">
      <c r="A23" s="380" t="s">
        <v>167</v>
      </c>
      <c r="B23" s="299" t="s">
        <v>168</v>
      </c>
      <c r="C23" s="299" t="s">
        <v>152</v>
      </c>
      <c r="D23" s="299" t="s">
        <v>152</v>
      </c>
      <c r="E23" s="299" t="s">
        <v>152</v>
      </c>
      <c r="F23" s="299" t="s">
        <v>152</v>
      </c>
      <c r="G23" s="299" t="s">
        <v>152</v>
      </c>
      <c r="H23" s="301">
        <f>K23</f>
        <v>14385175.95</v>
      </c>
      <c r="I23" s="303" t="s">
        <v>152</v>
      </c>
      <c r="J23" s="301"/>
      <c r="K23" s="301">
        <f>SUM(K24:K41)</f>
        <v>14385175.95</v>
      </c>
      <c r="L23" s="303" t="s">
        <v>152</v>
      </c>
      <c r="M23" s="303" t="s">
        <v>152</v>
      </c>
      <c r="N23" s="303" t="s">
        <v>152</v>
      </c>
      <c r="O23" s="18" t="s">
        <v>152</v>
      </c>
    </row>
    <row r="24" spans="1:16" s="4" customFormat="1" ht="72.75" customHeight="1">
      <c r="A24" s="381" t="s">
        <v>64</v>
      </c>
      <c r="B24" s="299"/>
      <c r="C24" s="300" t="s">
        <v>25</v>
      </c>
      <c r="D24" s="382" t="s">
        <v>169</v>
      </c>
      <c r="E24" s="299"/>
      <c r="F24" s="299" t="s">
        <v>411</v>
      </c>
      <c r="G24" s="299"/>
      <c r="H24" s="307">
        <f>K24</f>
        <v>839300</v>
      </c>
      <c r="I24" s="302" t="s">
        <v>152</v>
      </c>
      <c r="J24" s="307"/>
      <c r="K24" s="307">
        <v>839300</v>
      </c>
      <c r="L24" s="302" t="s">
        <v>152</v>
      </c>
      <c r="M24" s="302" t="s">
        <v>152</v>
      </c>
      <c r="N24" s="302" t="s">
        <v>152</v>
      </c>
      <c r="O24" s="36" t="s">
        <v>152</v>
      </c>
      <c r="P24" s="37"/>
    </row>
    <row r="25" spans="1:15" s="4" customFormat="1" ht="12.75" hidden="1">
      <c r="A25" s="38" t="s">
        <v>170</v>
      </c>
      <c r="B25" s="17" t="s">
        <v>171</v>
      </c>
      <c r="C25" s="22"/>
      <c r="D25" s="30"/>
      <c r="E25" s="22"/>
      <c r="F25" s="22"/>
      <c r="G25" s="22"/>
      <c r="H25" s="19"/>
      <c r="I25" s="20" t="s">
        <v>152</v>
      </c>
      <c r="J25" s="19"/>
      <c r="K25" s="19"/>
      <c r="L25" s="20" t="s">
        <v>152</v>
      </c>
      <c r="M25" s="20" t="s">
        <v>152</v>
      </c>
      <c r="N25" s="19"/>
      <c r="O25" s="39"/>
    </row>
    <row r="26" spans="1:15" s="4" customFormat="1" ht="12.75" customHeight="1" hidden="1">
      <c r="A26" s="38" t="s">
        <v>172</v>
      </c>
      <c r="B26" s="17" t="s">
        <v>162</v>
      </c>
      <c r="C26" s="22"/>
      <c r="D26" s="22"/>
      <c r="E26" s="22"/>
      <c r="F26" s="22" t="s">
        <v>152</v>
      </c>
      <c r="G26" s="22"/>
      <c r="H26" s="19"/>
      <c r="I26" s="20" t="s">
        <v>152</v>
      </c>
      <c r="J26" s="19"/>
      <c r="K26" s="19"/>
      <c r="L26" s="20" t="s">
        <v>152</v>
      </c>
      <c r="M26" s="20" t="s">
        <v>152</v>
      </c>
      <c r="N26" s="19"/>
      <c r="O26" s="18" t="s">
        <v>152</v>
      </c>
    </row>
    <row r="27" spans="1:15" s="4" customFormat="1" ht="12.75" customHeight="1" hidden="1">
      <c r="A27" s="40" t="s">
        <v>173</v>
      </c>
      <c r="B27" s="17"/>
      <c r="C27" s="33" t="s">
        <v>26</v>
      </c>
      <c r="D27" s="17" t="s">
        <v>157</v>
      </c>
      <c r="E27" s="22"/>
      <c r="F27" s="17" t="s">
        <v>162</v>
      </c>
      <c r="G27" s="22"/>
      <c r="H27" s="19">
        <f>K27</f>
        <v>0</v>
      </c>
      <c r="I27" s="26" t="s">
        <v>152</v>
      </c>
      <c r="J27" s="19"/>
      <c r="K27" s="19"/>
      <c r="L27" s="20"/>
      <c r="M27" s="20"/>
      <c r="N27" s="26" t="s">
        <v>152</v>
      </c>
      <c r="O27" s="18"/>
    </row>
    <row r="28" spans="1:15" s="4" customFormat="1" ht="25.5">
      <c r="A28" s="298" t="s">
        <v>63</v>
      </c>
      <c r="B28" s="299"/>
      <c r="C28" s="300" t="s">
        <v>59</v>
      </c>
      <c r="D28" s="299" t="s">
        <v>157</v>
      </c>
      <c r="E28" s="296"/>
      <c r="F28" s="17" t="s">
        <v>411</v>
      </c>
      <c r="G28" s="22"/>
      <c r="H28" s="19">
        <f>K28</f>
        <v>244000</v>
      </c>
      <c r="I28" s="26" t="s">
        <v>152</v>
      </c>
      <c r="J28" s="19"/>
      <c r="K28" s="19">
        <f>K84</f>
        <v>244000</v>
      </c>
      <c r="L28" s="20"/>
      <c r="M28" s="20"/>
      <c r="N28" s="26" t="s">
        <v>152</v>
      </c>
      <c r="O28" s="18"/>
    </row>
    <row r="29" spans="1:15" s="4" customFormat="1" ht="12.75">
      <c r="A29" s="917" t="s">
        <v>79</v>
      </c>
      <c r="B29" s="299"/>
      <c r="C29" s="300" t="s">
        <v>87</v>
      </c>
      <c r="D29" s="17" t="s">
        <v>157</v>
      </c>
      <c r="F29" s="841" t="s">
        <v>411</v>
      </c>
      <c r="G29" s="22"/>
      <c r="H29" s="19">
        <f>K29</f>
        <v>60000</v>
      </c>
      <c r="I29" s="26" t="s">
        <v>152</v>
      </c>
      <c r="J29" s="46"/>
      <c r="K29" s="372">
        <f>K86</f>
        <v>60000</v>
      </c>
      <c r="L29" s="46"/>
      <c r="M29" s="46"/>
      <c r="N29" s="26" t="s">
        <v>152</v>
      </c>
      <c r="O29" s="18"/>
    </row>
    <row r="30" spans="1:15" s="4" customFormat="1" ht="12.75">
      <c r="A30" s="918"/>
      <c r="B30" s="299"/>
      <c r="C30" s="300" t="s">
        <v>87</v>
      </c>
      <c r="D30" s="296" t="s">
        <v>415</v>
      </c>
      <c r="E30" s="296"/>
      <c r="F30" s="858"/>
      <c r="G30" s="22"/>
      <c r="H30" s="19">
        <f>K30</f>
        <v>64800</v>
      </c>
      <c r="I30" s="26" t="s">
        <v>152</v>
      </c>
      <c r="J30" s="19"/>
      <c r="K30" s="19">
        <f>K87</f>
        <v>64800</v>
      </c>
      <c r="L30" s="20"/>
      <c r="M30" s="20"/>
      <c r="N30" s="26" t="s">
        <v>152</v>
      </c>
      <c r="O30" s="18"/>
    </row>
    <row r="31" spans="1:15" s="4" customFormat="1" ht="12.75">
      <c r="A31" s="918"/>
      <c r="B31" s="299"/>
      <c r="C31" s="300" t="s">
        <v>87</v>
      </c>
      <c r="D31" s="296" t="s">
        <v>417</v>
      </c>
      <c r="E31" s="296"/>
      <c r="F31" s="858"/>
      <c r="G31" s="22"/>
      <c r="H31" s="19">
        <f aca="true" t="shared" si="1" ref="H31:H41">K31</f>
        <v>7200</v>
      </c>
      <c r="I31" s="26" t="s">
        <v>152</v>
      </c>
      <c r="J31" s="19"/>
      <c r="K31" s="19">
        <f>K88</f>
        <v>7200</v>
      </c>
      <c r="L31" s="20"/>
      <c r="M31" s="20"/>
      <c r="N31" s="26" t="s">
        <v>152</v>
      </c>
      <c r="O31" s="18"/>
    </row>
    <row r="32" spans="1:15" s="4" customFormat="1" ht="12.75">
      <c r="A32" s="918"/>
      <c r="B32" s="299"/>
      <c r="C32" s="300" t="s">
        <v>87</v>
      </c>
      <c r="D32" s="296" t="s">
        <v>418</v>
      </c>
      <c r="E32" s="296"/>
      <c r="F32" s="858"/>
      <c r="G32" s="22"/>
      <c r="H32" s="19">
        <f t="shared" si="1"/>
        <v>16200</v>
      </c>
      <c r="I32" s="26" t="s">
        <v>152</v>
      </c>
      <c r="J32" s="19"/>
      <c r="K32" s="19">
        <f>K89</f>
        <v>16200</v>
      </c>
      <c r="L32" s="20"/>
      <c r="M32" s="20"/>
      <c r="N32" s="26" t="s">
        <v>152</v>
      </c>
      <c r="O32" s="18"/>
    </row>
    <row r="33" spans="1:15" s="4" customFormat="1" ht="12.75">
      <c r="A33" s="919"/>
      <c r="B33" s="299"/>
      <c r="C33" s="300" t="s">
        <v>87</v>
      </c>
      <c r="D33" s="296" t="s">
        <v>419</v>
      </c>
      <c r="E33" s="296"/>
      <c r="F33" s="842"/>
      <c r="G33" s="22"/>
      <c r="H33" s="19">
        <f t="shared" si="1"/>
        <v>1800</v>
      </c>
      <c r="I33" s="26" t="s">
        <v>152</v>
      </c>
      <c r="J33" s="19"/>
      <c r="K33" s="19">
        <f>K90</f>
        <v>1800</v>
      </c>
      <c r="L33" s="20"/>
      <c r="M33" s="20"/>
      <c r="N33" s="26" t="s">
        <v>152</v>
      </c>
      <c r="O33" s="18"/>
    </row>
    <row r="34" spans="1:15" s="4" customFormat="1" ht="12.75">
      <c r="A34" s="926" t="s">
        <v>247</v>
      </c>
      <c r="B34" s="299"/>
      <c r="C34" s="927" t="s">
        <v>96</v>
      </c>
      <c r="D34" s="299" t="s">
        <v>157</v>
      </c>
      <c r="E34" s="296"/>
      <c r="F34" s="841" t="s">
        <v>411</v>
      </c>
      <c r="G34" s="22"/>
      <c r="H34" s="19">
        <f t="shared" si="1"/>
        <v>190197</v>
      </c>
      <c r="I34" s="26" t="s">
        <v>152</v>
      </c>
      <c r="J34" s="19"/>
      <c r="K34" s="19">
        <f>K93</f>
        <v>190197</v>
      </c>
      <c r="L34" s="20"/>
      <c r="M34" s="20"/>
      <c r="N34" s="26" t="s">
        <v>152</v>
      </c>
      <c r="O34" s="18"/>
    </row>
    <row r="35" spans="1:15" s="4" customFormat="1" ht="12.75">
      <c r="A35" s="926"/>
      <c r="B35" s="299"/>
      <c r="C35" s="927"/>
      <c r="D35" s="296" t="s">
        <v>348</v>
      </c>
      <c r="E35" s="296"/>
      <c r="F35" s="858"/>
      <c r="G35" s="22"/>
      <c r="H35" s="19">
        <f t="shared" si="1"/>
        <v>11860.7</v>
      </c>
      <c r="I35" s="26" t="s">
        <v>152</v>
      </c>
      <c r="J35" s="19"/>
      <c r="K35" s="19">
        <f>K95+K98</f>
        <v>11860.7</v>
      </c>
      <c r="L35" s="20"/>
      <c r="M35" s="20"/>
      <c r="N35" s="26" t="s">
        <v>152</v>
      </c>
      <c r="O35" s="18"/>
    </row>
    <row r="36" spans="1:15" s="4" customFormat="1" ht="12.75">
      <c r="A36" s="926"/>
      <c r="B36" s="299"/>
      <c r="C36" s="927"/>
      <c r="D36" s="299" t="s">
        <v>281</v>
      </c>
      <c r="E36" s="296"/>
      <c r="F36" s="842"/>
      <c r="G36" s="22"/>
      <c r="H36" s="19">
        <f t="shared" si="1"/>
        <v>106746.25</v>
      </c>
      <c r="I36" s="26" t="s">
        <v>152</v>
      </c>
      <c r="J36" s="19"/>
      <c r="K36" s="19">
        <f>K94</f>
        <v>106746.25</v>
      </c>
      <c r="L36" s="20"/>
      <c r="M36" s="20"/>
      <c r="N36" s="26" t="s">
        <v>152</v>
      </c>
      <c r="O36" s="18"/>
    </row>
    <row r="37" spans="1:15" s="4" customFormat="1" ht="63.75">
      <c r="A37" s="304" t="s">
        <v>62</v>
      </c>
      <c r="B37" s="305"/>
      <c r="C37" s="261" t="s">
        <v>60</v>
      </c>
      <c r="D37" s="299" t="s">
        <v>268</v>
      </c>
      <c r="E37" s="296"/>
      <c r="F37" s="17" t="s">
        <v>411</v>
      </c>
      <c r="G37" s="22"/>
      <c r="H37" s="19">
        <f t="shared" si="1"/>
        <v>350000</v>
      </c>
      <c r="I37" s="26" t="s">
        <v>152</v>
      </c>
      <c r="J37" s="19"/>
      <c r="K37" s="19">
        <f>K100</f>
        <v>350000</v>
      </c>
      <c r="L37" s="20"/>
      <c r="M37" s="20"/>
      <c r="N37" s="26" t="s">
        <v>152</v>
      </c>
      <c r="O37" s="18"/>
    </row>
    <row r="38" spans="1:15" s="4" customFormat="1" ht="25.5">
      <c r="A38" s="304" t="s">
        <v>429</v>
      </c>
      <c r="B38" s="305"/>
      <c r="C38" s="296" t="s">
        <v>378</v>
      </c>
      <c r="D38" s="296" t="s">
        <v>157</v>
      </c>
      <c r="E38" s="296"/>
      <c r="F38" s="17" t="s">
        <v>411</v>
      </c>
      <c r="G38" s="22"/>
      <c r="H38" s="19">
        <f t="shared" si="1"/>
        <v>120000</v>
      </c>
      <c r="I38" s="26" t="s">
        <v>152</v>
      </c>
      <c r="J38" s="19"/>
      <c r="K38" s="19">
        <f>K109</f>
        <v>120000</v>
      </c>
      <c r="L38" s="20"/>
      <c r="M38" s="20"/>
      <c r="N38" s="26" t="s">
        <v>152</v>
      </c>
      <c r="O38" s="18"/>
    </row>
    <row r="39" spans="1:15" s="4" customFormat="1" ht="21" customHeight="1">
      <c r="A39" s="915" t="s">
        <v>351</v>
      </c>
      <c r="B39" s="305"/>
      <c r="C39" s="916" t="s">
        <v>344</v>
      </c>
      <c r="D39" s="296" t="s">
        <v>345</v>
      </c>
      <c r="E39" s="296"/>
      <c r="F39" s="841" t="s">
        <v>411</v>
      </c>
      <c r="G39" s="22"/>
      <c r="H39" s="19">
        <f t="shared" si="1"/>
        <v>11000000</v>
      </c>
      <c r="I39" s="26" t="s">
        <v>152</v>
      </c>
      <c r="J39" s="19"/>
      <c r="K39" s="19">
        <f>K105</f>
        <v>11000000</v>
      </c>
      <c r="L39" s="20"/>
      <c r="M39" s="20"/>
      <c r="N39" s="26" t="s">
        <v>152</v>
      </c>
      <c r="O39" s="18"/>
    </row>
    <row r="40" spans="1:15" s="4" customFormat="1" ht="18" customHeight="1">
      <c r="A40" s="915"/>
      <c r="B40" s="305"/>
      <c r="C40" s="916"/>
      <c r="D40" s="296" t="s">
        <v>348</v>
      </c>
      <c r="E40" s="296"/>
      <c r="F40" s="842"/>
      <c r="G40" s="22"/>
      <c r="H40" s="19">
        <f t="shared" si="1"/>
        <v>1222222</v>
      </c>
      <c r="I40" s="26" t="s">
        <v>152</v>
      </c>
      <c r="J40" s="19"/>
      <c r="K40" s="19">
        <f>K106+K107</f>
        <v>1222222</v>
      </c>
      <c r="L40" s="20"/>
      <c r="M40" s="20"/>
      <c r="N40" s="26" t="s">
        <v>152</v>
      </c>
      <c r="O40" s="18"/>
    </row>
    <row r="41" spans="1:15" s="4" customFormat="1" ht="38.25">
      <c r="A41" s="40" t="s">
        <v>80</v>
      </c>
      <c r="B41" s="17"/>
      <c r="C41" s="17" t="s">
        <v>27</v>
      </c>
      <c r="D41" s="17" t="s">
        <v>475</v>
      </c>
      <c r="E41" s="17"/>
      <c r="F41" s="17" t="s">
        <v>411</v>
      </c>
      <c r="G41" s="17"/>
      <c r="H41" s="20">
        <f t="shared" si="1"/>
        <v>150850</v>
      </c>
      <c r="I41" s="20"/>
      <c r="J41" s="20"/>
      <c r="K41" s="19">
        <f>K110</f>
        <v>150850</v>
      </c>
      <c r="L41" s="20"/>
      <c r="M41" s="20"/>
      <c r="N41" s="20"/>
      <c r="O41" s="18"/>
    </row>
    <row r="42" spans="1:15" s="46" customFormat="1" ht="17.25" customHeight="1">
      <c r="A42" s="41" t="s">
        <v>174</v>
      </c>
      <c r="B42" s="42" t="s">
        <v>175</v>
      </c>
      <c r="C42" s="260" t="s">
        <v>152</v>
      </c>
      <c r="D42" s="260" t="s">
        <v>152</v>
      </c>
      <c r="E42" s="260" t="s">
        <v>152</v>
      </c>
      <c r="F42" s="260" t="s">
        <v>152</v>
      </c>
      <c r="G42" s="260" t="s">
        <v>152</v>
      </c>
      <c r="H42" s="44">
        <f>I42+N42+K42</f>
        <v>35943636.95</v>
      </c>
      <c r="I42" s="44">
        <f>I48+I67+I77</f>
        <v>21216061</v>
      </c>
      <c r="J42" s="44"/>
      <c r="K42" s="44">
        <f>K77+K81+K83+K91+K99+K102+K104+K85+K108+K110</f>
        <v>14385175.95</v>
      </c>
      <c r="L42" s="44"/>
      <c r="M42" s="44"/>
      <c r="N42" s="44">
        <f>N112</f>
        <v>342400</v>
      </c>
      <c r="O42" s="45"/>
    </row>
    <row r="43" spans="1:15" s="46" customFormat="1" ht="18" customHeight="1">
      <c r="A43" s="21" t="s">
        <v>176</v>
      </c>
      <c r="B43" s="22" t="s">
        <v>177</v>
      </c>
      <c r="C43" s="47" t="s">
        <v>152</v>
      </c>
      <c r="D43" s="47" t="s">
        <v>152</v>
      </c>
      <c r="E43" s="47" t="s">
        <v>152</v>
      </c>
      <c r="F43" s="47" t="s">
        <v>152</v>
      </c>
      <c r="G43" s="47" t="s">
        <v>152</v>
      </c>
      <c r="H43" s="19">
        <f>I43+N43</f>
        <v>16786970</v>
      </c>
      <c r="I43" s="19">
        <f>I44+I46</f>
        <v>16786970</v>
      </c>
      <c r="J43" s="19"/>
      <c r="K43" s="19"/>
      <c r="L43" s="19"/>
      <c r="M43" s="19"/>
      <c r="N43" s="19"/>
      <c r="O43" s="18" t="s">
        <v>152</v>
      </c>
    </row>
    <row r="44" spans="1:15" s="46" customFormat="1" ht="25.5">
      <c r="A44" s="40" t="s">
        <v>178</v>
      </c>
      <c r="B44" s="22" t="s">
        <v>179</v>
      </c>
      <c r="C44" s="47" t="s">
        <v>152</v>
      </c>
      <c r="D44" s="47" t="s">
        <v>152</v>
      </c>
      <c r="E44" s="47" t="s">
        <v>152</v>
      </c>
      <c r="F44" s="47" t="s">
        <v>152</v>
      </c>
      <c r="G44" s="47" t="s">
        <v>152</v>
      </c>
      <c r="H44" s="19">
        <f>I44+N44</f>
        <v>16729870</v>
      </c>
      <c r="I44" s="19">
        <f>I49+I50+I52+I53</f>
        <v>16729870</v>
      </c>
      <c r="J44" s="19"/>
      <c r="K44" s="19"/>
      <c r="L44" s="19"/>
      <c r="M44" s="19"/>
      <c r="N44" s="19"/>
      <c r="O44" s="18" t="s">
        <v>152</v>
      </c>
    </row>
    <row r="45" spans="1:15" s="46" customFormat="1" ht="9.75" customHeight="1" hidden="1">
      <c r="A45" s="21" t="s">
        <v>180</v>
      </c>
      <c r="B45" s="22" t="s">
        <v>181</v>
      </c>
      <c r="C45" s="47" t="s">
        <v>152</v>
      </c>
      <c r="D45" s="47" t="s">
        <v>152</v>
      </c>
      <c r="E45" s="47" t="s">
        <v>152</v>
      </c>
      <c r="F45" s="47" t="s">
        <v>152</v>
      </c>
      <c r="G45" s="47" t="s">
        <v>152</v>
      </c>
      <c r="H45" s="19"/>
      <c r="I45" s="19"/>
      <c r="J45" s="19"/>
      <c r="K45" s="19"/>
      <c r="L45" s="19"/>
      <c r="M45" s="19"/>
      <c r="N45" s="19"/>
      <c r="O45" s="18" t="s">
        <v>152</v>
      </c>
    </row>
    <row r="46" spans="1:15" s="46" customFormat="1" ht="25.5">
      <c r="A46" s="21" t="s">
        <v>182</v>
      </c>
      <c r="B46" s="22" t="s">
        <v>183</v>
      </c>
      <c r="C46" s="47" t="s">
        <v>152</v>
      </c>
      <c r="D46" s="47" t="s">
        <v>152</v>
      </c>
      <c r="E46" s="47" t="s">
        <v>152</v>
      </c>
      <c r="F46" s="47" t="s">
        <v>152</v>
      </c>
      <c r="G46" s="47" t="s">
        <v>152</v>
      </c>
      <c r="H46" s="19">
        <f>I46+N46</f>
        <v>57100</v>
      </c>
      <c r="I46" s="19">
        <f>I73+I74</f>
        <v>57100</v>
      </c>
      <c r="J46" s="19"/>
      <c r="K46" s="19"/>
      <c r="L46" s="19"/>
      <c r="M46" s="19"/>
      <c r="N46" s="19"/>
      <c r="O46" s="18" t="s">
        <v>152</v>
      </c>
    </row>
    <row r="47" spans="1:15" s="46" customFormat="1" ht="13.5" customHeight="1" hidden="1">
      <c r="A47" s="21" t="s">
        <v>184</v>
      </c>
      <c r="B47" s="22" t="s">
        <v>185</v>
      </c>
      <c r="C47" s="47" t="s">
        <v>152</v>
      </c>
      <c r="D47" s="47" t="s">
        <v>152</v>
      </c>
      <c r="E47" s="47" t="s">
        <v>152</v>
      </c>
      <c r="F47" s="47" t="s">
        <v>152</v>
      </c>
      <c r="G47" s="47" t="s">
        <v>152</v>
      </c>
      <c r="H47" s="19">
        <v>0</v>
      </c>
      <c r="I47" s="19">
        <v>0</v>
      </c>
      <c r="J47" s="19"/>
      <c r="K47" s="19"/>
      <c r="L47" s="19"/>
      <c r="M47" s="19"/>
      <c r="N47" s="19"/>
      <c r="O47" s="39"/>
    </row>
    <row r="48" spans="1:15" s="46" customFormat="1" ht="29.25" customHeight="1">
      <c r="A48" s="839" t="s">
        <v>186</v>
      </c>
      <c r="B48" s="840"/>
      <c r="C48" s="48" t="s">
        <v>22</v>
      </c>
      <c r="D48" s="12"/>
      <c r="E48" s="48"/>
      <c r="F48" s="12"/>
      <c r="G48" s="12"/>
      <c r="H48" s="75">
        <f>SUM(H49:H66)</f>
        <v>17640961</v>
      </c>
      <c r="I48" s="75">
        <f>SUM(I49:I66)</f>
        <v>17640961</v>
      </c>
      <c r="J48" s="14"/>
      <c r="K48" s="15" t="s">
        <v>187</v>
      </c>
      <c r="L48" s="15"/>
      <c r="M48" s="15"/>
      <c r="N48" s="15" t="s">
        <v>187</v>
      </c>
      <c r="O48" s="50"/>
    </row>
    <row r="49" spans="1:15" s="46" customFormat="1" ht="12.75">
      <c r="A49" s="298" t="s">
        <v>4</v>
      </c>
      <c r="B49" s="296"/>
      <c r="C49" s="299" t="s">
        <v>22</v>
      </c>
      <c r="D49" s="377">
        <v>14130030000000000</v>
      </c>
      <c r="E49" s="299" t="s">
        <v>188</v>
      </c>
      <c r="F49" s="299" t="s">
        <v>179</v>
      </c>
      <c r="G49" s="299" t="s">
        <v>189</v>
      </c>
      <c r="H49" s="301">
        <f>I49</f>
        <v>12848000</v>
      </c>
      <c r="I49" s="383">
        <f>12458900+389100</f>
        <v>12848000</v>
      </c>
      <c r="J49" s="301"/>
      <c r="K49" s="302" t="s">
        <v>152</v>
      </c>
      <c r="L49" s="302" t="s">
        <v>152</v>
      </c>
      <c r="M49" s="302" t="s">
        <v>152</v>
      </c>
      <c r="N49" s="302" t="s">
        <v>152</v>
      </c>
      <c r="O49" s="17" t="s">
        <v>152</v>
      </c>
    </row>
    <row r="50" spans="1:15" s="46" customFormat="1" ht="15.75" customHeight="1">
      <c r="A50" s="284" t="s">
        <v>5</v>
      </c>
      <c r="B50" s="286"/>
      <c r="C50" s="407" t="s">
        <v>22</v>
      </c>
      <c r="D50" s="286" t="s">
        <v>157</v>
      </c>
      <c r="E50" s="407" t="s">
        <v>188</v>
      </c>
      <c r="F50" s="407" t="s">
        <v>190</v>
      </c>
      <c r="G50" s="407" t="s">
        <v>191</v>
      </c>
      <c r="H50" s="93">
        <f>I50</f>
        <v>1870</v>
      </c>
      <c r="I50" s="93">
        <v>1870</v>
      </c>
      <c r="J50" s="301"/>
      <c r="K50" s="302" t="s">
        <v>152</v>
      </c>
      <c r="L50" s="302" t="s">
        <v>152</v>
      </c>
      <c r="M50" s="302" t="s">
        <v>152</v>
      </c>
      <c r="N50" s="302" t="s">
        <v>152</v>
      </c>
      <c r="O50" s="17"/>
    </row>
    <row r="51" spans="1:15" s="46" customFormat="1" ht="12.75" hidden="1">
      <c r="A51" s="298" t="s">
        <v>5</v>
      </c>
      <c r="B51" s="296"/>
      <c r="C51" s="296"/>
      <c r="D51" s="378"/>
      <c r="E51" s="296"/>
      <c r="F51" s="296" t="s">
        <v>190</v>
      </c>
      <c r="G51" s="296" t="s">
        <v>191</v>
      </c>
      <c r="H51" s="301">
        <f aca="true" t="shared" si="2" ref="H51:H66">I51</f>
        <v>0</v>
      </c>
      <c r="I51" s="301"/>
      <c r="J51" s="301"/>
      <c r="K51" s="302" t="s">
        <v>152</v>
      </c>
      <c r="L51" s="302" t="s">
        <v>152</v>
      </c>
      <c r="M51" s="302" t="s">
        <v>152</v>
      </c>
      <c r="N51" s="302" t="s">
        <v>152</v>
      </c>
      <c r="O51" s="17" t="s">
        <v>152</v>
      </c>
    </row>
    <row r="52" spans="1:15" s="46" customFormat="1" ht="12.75">
      <c r="A52" s="381" t="s">
        <v>6</v>
      </c>
      <c r="B52" s="296"/>
      <c r="C52" s="299" t="s">
        <v>22</v>
      </c>
      <c r="D52" s="377">
        <v>14130030000000000</v>
      </c>
      <c r="E52" s="299" t="s">
        <v>188</v>
      </c>
      <c r="F52" s="299" t="s">
        <v>192</v>
      </c>
      <c r="G52" s="299" t="s">
        <v>193</v>
      </c>
      <c r="H52" s="301">
        <f t="shared" si="2"/>
        <v>3880000</v>
      </c>
      <c r="I52" s="383">
        <f>3762600+117400</f>
        <v>3880000</v>
      </c>
      <c r="J52" s="301"/>
      <c r="K52" s="302" t="s">
        <v>152</v>
      </c>
      <c r="L52" s="302" t="s">
        <v>152</v>
      </c>
      <c r="M52" s="302" t="s">
        <v>152</v>
      </c>
      <c r="N52" s="302" t="s">
        <v>152</v>
      </c>
      <c r="O52" s="17" t="s">
        <v>152</v>
      </c>
    </row>
    <row r="53" spans="1:15" s="46" customFormat="1" ht="12.75" hidden="1">
      <c r="A53" s="384"/>
      <c r="B53" s="376"/>
      <c r="C53" s="385"/>
      <c r="D53" s="386">
        <v>14130030000000000</v>
      </c>
      <c r="E53" s="387"/>
      <c r="F53" s="388"/>
      <c r="G53" s="388"/>
      <c r="H53" s="301">
        <f t="shared" si="2"/>
        <v>0</v>
      </c>
      <c r="I53" s="301"/>
      <c r="J53" s="301"/>
      <c r="K53" s="302" t="s">
        <v>152</v>
      </c>
      <c r="L53" s="302" t="s">
        <v>152</v>
      </c>
      <c r="M53" s="302" t="s">
        <v>152</v>
      </c>
      <c r="N53" s="302" t="s">
        <v>152</v>
      </c>
      <c r="O53" s="17"/>
    </row>
    <row r="54" spans="1:15" s="46" customFormat="1" ht="13.5" customHeight="1">
      <c r="A54" s="944" t="s">
        <v>7</v>
      </c>
      <c r="B54" s="296"/>
      <c r="C54" s="941" t="s">
        <v>22</v>
      </c>
      <c r="D54" s="296" t="s">
        <v>157</v>
      </c>
      <c r="E54" s="296" t="s">
        <v>188</v>
      </c>
      <c r="F54" s="941" t="s">
        <v>194</v>
      </c>
      <c r="G54" s="296" t="s">
        <v>195</v>
      </c>
      <c r="H54" s="301">
        <f t="shared" si="2"/>
        <v>30200</v>
      </c>
      <c r="I54" s="383">
        <v>30200</v>
      </c>
      <c r="J54" s="301"/>
      <c r="K54" s="302" t="s">
        <v>152</v>
      </c>
      <c r="L54" s="302" t="s">
        <v>152</v>
      </c>
      <c r="M54" s="302" t="s">
        <v>152</v>
      </c>
      <c r="N54" s="302" t="s">
        <v>152</v>
      </c>
      <c r="O54" s="17" t="s">
        <v>152</v>
      </c>
    </row>
    <row r="55" spans="1:15" s="46" customFormat="1" ht="12.75" customHeight="1" hidden="1">
      <c r="A55" s="945"/>
      <c r="B55" s="296"/>
      <c r="C55" s="942"/>
      <c r="D55" s="378"/>
      <c r="E55" s="296"/>
      <c r="F55" s="942"/>
      <c r="G55" s="296" t="s">
        <v>195</v>
      </c>
      <c r="H55" s="301">
        <f t="shared" si="2"/>
        <v>0</v>
      </c>
      <c r="I55" s="301"/>
      <c r="J55" s="301"/>
      <c r="K55" s="302" t="s">
        <v>152</v>
      </c>
      <c r="L55" s="302" t="s">
        <v>152</v>
      </c>
      <c r="M55" s="302" t="s">
        <v>152</v>
      </c>
      <c r="N55" s="302" t="s">
        <v>152</v>
      </c>
      <c r="O55" s="17" t="s">
        <v>152</v>
      </c>
    </row>
    <row r="56" spans="1:15" s="46" customFormat="1" ht="12.75" customHeight="1" hidden="1">
      <c r="A56" s="945"/>
      <c r="B56" s="296"/>
      <c r="C56" s="942"/>
      <c r="D56" s="378"/>
      <c r="E56" s="296"/>
      <c r="F56" s="942"/>
      <c r="G56" s="296"/>
      <c r="H56" s="301">
        <f t="shared" si="2"/>
        <v>0</v>
      </c>
      <c r="I56" s="301"/>
      <c r="J56" s="301"/>
      <c r="K56" s="302" t="s">
        <v>152</v>
      </c>
      <c r="L56" s="302" t="s">
        <v>152</v>
      </c>
      <c r="M56" s="302" t="s">
        <v>152</v>
      </c>
      <c r="N56" s="302" t="s">
        <v>152</v>
      </c>
      <c r="O56" s="17" t="s">
        <v>152</v>
      </c>
    </row>
    <row r="57" spans="1:15" s="46" customFormat="1" ht="12.75" customHeight="1" hidden="1">
      <c r="A57" s="945"/>
      <c r="B57" s="296"/>
      <c r="C57" s="942"/>
      <c r="D57" s="378"/>
      <c r="E57" s="296"/>
      <c r="F57" s="942"/>
      <c r="G57" s="296"/>
      <c r="H57" s="301">
        <f t="shared" si="2"/>
        <v>0</v>
      </c>
      <c r="I57" s="301"/>
      <c r="J57" s="301"/>
      <c r="K57" s="302" t="s">
        <v>152</v>
      </c>
      <c r="L57" s="302" t="s">
        <v>152</v>
      </c>
      <c r="M57" s="302" t="s">
        <v>152</v>
      </c>
      <c r="N57" s="302" t="s">
        <v>152</v>
      </c>
      <c r="O57" s="17" t="s">
        <v>152</v>
      </c>
    </row>
    <row r="58" spans="1:15" s="46" customFormat="1" ht="12.75" customHeight="1" hidden="1">
      <c r="A58" s="945"/>
      <c r="B58" s="296"/>
      <c r="C58" s="942"/>
      <c r="D58" s="378"/>
      <c r="E58" s="296"/>
      <c r="F58" s="942"/>
      <c r="G58" s="296"/>
      <c r="H58" s="301">
        <f t="shared" si="2"/>
        <v>0</v>
      </c>
      <c r="I58" s="301"/>
      <c r="J58" s="301"/>
      <c r="K58" s="302" t="s">
        <v>152</v>
      </c>
      <c r="L58" s="302" t="s">
        <v>152</v>
      </c>
      <c r="M58" s="302" t="s">
        <v>152</v>
      </c>
      <c r="N58" s="302" t="s">
        <v>152</v>
      </c>
      <c r="O58" s="17" t="s">
        <v>152</v>
      </c>
    </row>
    <row r="59" spans="1:15" s="46" customFormat="1" ht="12.75" customHeight="1">
      <c r="A59" s="946"/>
      <c r="B59" s="296"/>
      <c r="C59" s="943"/>
      <c r="D59" s="377">
        <v>14130030000000000</v>
      </c>
      <c r="E59" s="296" t="s">
        <v>188</v>
      </c>
      <c r="F59" s="943"/>
      <c r="G59" s="296" t="s">
        <v>195</v>
      </c>
      <c r="H59" s="301">
        <f t="shared" si="2"/>
        <v>30097</v>
      </c>
      <c r="I59" s="383">
        <f>19300+10797</f>
        <v>30097</v>
      </c>
      <c r="J59" s="301"/>
      <c r="K59" s="302" t="s">
        <v>152</v>
      </c>
      <c r="L59" s="302"/>
      <c r="M59" s="302"/>
      <c r="N59" s="302" t="s">
        <v>152</v>
      </c>
      <c r="O59" s="17"/>
    </row>
    <row r="60" spans="1:15" s="46" customFormat="1" ht="12.75" customHeight="1">
      <c r="A60" s="389" t="s">
        <v>8</v>
      </c>
      <c r="B60" s="296"/>
      <c r="C60" s="299" t="s">
        <v>22</v>
      </c>
      <c r="D60" s="296" t="s">
        <v>157</v>
      </c>
      <c r="E60" s="375" t="s">
        <v>188</v>
      </c>
      <c r="F60" s="390" t="s">
        <v>209</v>
      </c>
      <c r="G60" s="375" t="s">
        <v>195</v>
      </c>
      <c r="H60" s="301">
        <f t="shared" si="2"/>
        <v>93500</v>
      </c>
      <c r="I60" s="301">
        <f>120000-26500</f>
        <v>93500</v>
      </c>
      <c r="J60" s="301"/>
      <c r="K60" s="302" t="s">
        <v>152</v>
      </c>
      <c r="L60" s="302"/>
      <c r="M60" s="302"/>
      <c r="N60" s="302" t="s">
        <v>152</v>
      </c>
      <c r="O60" s="17"/>
    </row>
    <row r="61" spans="1:15" s="46" customFormat="1" ht="12.75">
      <c r="A61" s="928" t="s">
        <v>12</v>
      </c>
      <c r="B61" s="296"/>
      <c r="C61" s="941" t="s">
        <v>22</v>
      </c>
      <c r="D61" s="276" t="s">
        <v>157</v>
      </c>
      <c r="E61" s="941" t="s">
        <v>188</v>
      </c>
      <c r="F61" s="941" t="s">
        <v>196</v>
      </c>
      <c r="G61" s="941" t="s">
        <v>195</v>
      </c>
      <c r="H61" s="278">
        <f t="shared" si="2"/>
        <v>190430</v>
      </c>
      <c r="I61" s="278">
        <f>165800+26500-1870</f>
        <v>190430</v>
      </c>
      <c r="J61" s="301"/>
      <c r="K61" s="302" t="s">
        <v>152</v>
      </c>
      <c r="L61" s="302" t="s">
        <v>152</v>
      </c>
      <c r="M61" s="302" t="s">
        <v>152</v>
      </c>
      <c r="N61" s="302" t="s">
        <v>152</v>
      </c>
      <c r="O61" s="17" t="s">
        <v>152</v>
      </c>
    </row>
    <row r="62" spans="1:15" s="46" customFormat="1" ht="12.75">
      <c r="A62" s="929"/>
      <c r="B62" s="296"/>
      <c r="C62" s="943"/>
      <c r="D62" s="377">
        <v>14130030000000000</v>
      </c>
      <c r="E62" s="943"/>
      <c r="F62" s="943"/>
      <c r="G62" s="943"/>
      <c r="H62" s="301">
        <f t="shared" si="2"/>
        <v>20000</v>
      </c>
      <c r="I62" s="383">
        <v>20000</v>
      </c>
      <c r="J62" s="301"/>
      <c r="K62" s="302" t="s">
        <v>152</v>
      </c>
      <c r="L62" s="302" t="s">
        <v>152</v>
      </c>
      <c r="M62" s="302" t="s">
        <v>152</v>
      </c>
      <c r="N62" s="302" t="s">
        <v>152</v>
      </c>
      <c r="O62" s="17"/>
    </row>
    <row r="63" spans="1:15" s="46" customFormat="1" ht="12.75" hidden="1">
      <c r="A63" s="298" t="s">
        <v>13</v>
      </c>
      <c r="B63" s="296"/>
      <c r="C63" s="296"/>
      <c r="D63" s="378"/>
      <c r="E63" s="296"/>
      <c r="F63" s="296" t="s">
        <v>197</v>
      </c>
      <c r="G63" s="296" t="s">
        <v>195</v>
      </c>
      <c r="H63" s="301">
        <f t="shared" si="2"/>
        <v>0</v>
      </c>
      <c r="I63" s="301"/>
      <c r="J63" s="301"/>
      <c r="K63" s="302" t="s">
        <v>152</v>
      </c>
      <c r="L63" s="302" t="s">
        <v>152</v>
      </c>
      <c r="M63" s="302" t="s">
        <v>152</v>
      </c>
      <c r="N63" s="302" t="s">
        <v>152</v>
      </c>
      <c r="O63" s="17" t="s">
        <v>152</v>
      </c>
    </row>
    <row r="64" spans="1:15" s="46" customFormat="1" ht="12.75">
      <c r="A64" s="298" t="s">
        <v>14</v>
      </c>
      <c r="B64" s="296"/>
      <c r="C64" s="296" t="s">
        <v>22</v>
      </c>
      <c r="D64" s="377">
        <v>14130030000000000</v>
      </c>
      <c r="E64" s="296" t="s">
        <v>188</v>
      </c>
      <c r="F64" s="296" t="s">
        <v>198</v>
      </c>
      <c r="G64" s="296" t="s">
        <v>195</v>
      </c>
      <c r="H64" s="301">
        <f t="shared" si="2"/>
        <v>482464</v>
      </c>
      <c r="I64" s="383">
        <f>311800+170664</f>
        <v>482464</v>
      </c>
      <c r="J64" s="301"/>
      <c r="K64" s="302" t="s">
        <v>152</v>
      </c>
      <c r="L64" s="302" t="s">
        <v>152</v>
      </c>
      <c r="M64" s="302" t="s">
        <v>152</v>
      </c>
      <c r="N64" s="302" t="s">
        <v>152</v>
      </c>
      <c r="O64" s="17" t="s">
        <v>152</v>
      </c>
    </row>
    <row r="65" spans="1:15" s="46" customFormat="1" ht="12.75">
      <c r="A65" s="944" t="s">
        <v>340</v>
      </c>
      <c r="B65" s="296"/>
      <c r="C65" s="941" t="s">
        <v>22</v>
      </c>
      <c r="D65" s="296" t="s">
        <v>157</v>
      </c>
      <c r="E65" s="941" t="s">
        <v>188</v>
      </c>
      <c r="F65" s="941" t="s">
        <v>199</v>
      </c>
      <c r="G65" s="941" t="s">
        <v>195</v>
      </c>
      <c r="H65" s="301">
        <f t="shared" si="2"/>
        <v>14400</v>
      </c>
      <c r="I65" s="301">
        <v>14400</v>
      </c>
      <c r="J65" s="301"/>
      <c r="K65" s="302" t="s">
        <v>152</v>
      </c>
      <c r="L65" s="302" t="s">
        <v>152</v>
      </c>
      <c r="M65" s="302" t="s">
        <v>152</v>
      </c>
      <c r="N65" s="302" t="s">
        <v>152</v>
      </c>
      <c r="O65" s="17"/>
    </row>
    <row r="66" spans="1:15" s="46" customFormat="1" ht="12.75">
      <c r="A66" s="946"/>
      <c r="B66" s="296"/>
      <c r="C66" s="943"/>
      <c r="D66" s="377">
        <v>14130030000000000</v>
      </c>
      <c r="E66" s="943"/>
      <c r="F66" s="943"/>
      <c r="G66" s="943"/>
      <c r="H66" s="301">
        <f t="shared" si="2"/>
        <v>50000</v>
      </c>
      <c r="I66" s="383">
        <v>50000</v>
      </c>
      <c r="J66" s="301"/>
      <c r="K66" s="302" t="s">
        <v>152</v>
      </c>
      <c r="L66" s="302" t="s">
        <v>152</v>
      </c>
      <c r="M66" s="302" t="s">
        <v>152</v>
      </c>
      <c r="N66" s="302" t="s">
        <v>152</v>
      </c>
      <c r="O66" s="17" t="s">
        <v>152</v>
      </c>
    </row>
    <row r="67" spans="1:15" s="46" customFormat="1" ht="27.75" customHeight="1">
      <c r="A67" s="839" t="s">
        <v>341</v>
      </c>
      <c r="B67" s="840"/>
      <c r="C67" s="48" t="s">
        <v>24</v>
      </c>
      <c r="D67" s="12"/>
      <c r="E67" s="48"/>
      <c r="F67" s="12"/>
      <c r="G67" s="12"/>
      <c r="H67" s="75">
        <f>I67</f>
        <v>3575100</v>
      </c>
      <c r="I67" s="75">
        <f>I68+I69+I70+I71+I72+I73+I74+I76</f>
        <v>3575100</v>
      </c>
      <c r="J67" s="14"/>
      <c r="K67" s="15" t="s">
        <v>187</v>
      </c>
      <c r="L67" s="15"/>
      <c r="M67" s="15"/>
      <c r="N67" s="15" t="s">
        <v>187</v>
      </c>
      <c r="O67" s="50"/>
    </row>
    <row r="68" spans="1:15" s="46" customFormat="1" ht="15" customHeight="1">
      <c r="A68" s="294" t="s">
        <v>9</v>
      </c>
      <c r="B68" s="296"/>
      <c r="C68" s="296" t="s">
        <v>24</v>
      </c>
      <c r="D68" s="276" t="s">
        <v>157</v>
      </c>
      <c r="E68" s="296" t="s">
        <v>188</v>
      </c>
      <c r="F68" s="296" t="s">
        <v>201</v>
      </c>
      <c r="G68" s="296" t="s">
        <v>195</v>
      </c>
      <c r="H68" s="278">
        <f>I68</f>
        <v>791042.76</v>
      </c>
      <c r="I68" s="278">
        <f>786300+4742.76</f>
        <v>791042.76</v>
      </c>
      <c r="J68" s="301"/>
      <c r="K68" s="302" t="s">
        <v>152</v>
      </c>
      <c r="L68" s="302" t="s">
        <v>152</v>
      </c>
      <c r="M68" s="302" t="s">
        <v>152</v>
      </c>
      <c r="N68" s="302" t="s">
        <v>152</v>
      </c>
      <c r="O68" s="17" t="s">
        <v>152</v>
      </c>
    </row>
    <row r="69" spans="1:15" s="46" customFormat="1" ht="11.25" customHeight="1">
      <c r="A69" s="944" t="s">
        <v>11</v>
      </c>
      <c r="B69" s="296"/>
      <c r="C69" s="941" t="s">
        <v>24</v>
      </c>
      <c r="D69" s="296" t="s">
        <v>157</v>
      </c>
      <c r="E69" s="941" t="s">
        <v>188</v>
      </c>
      <c r="F69" s="941" t="s">
        <v>202</v>
      </c>
      <c r="G69" s="941" t="s">
        <v>195</v>
      </c>
      <c r="H69" s="301">
        <f aca="true" t="shared" si="3" ref="H69:H76">I69</f>
        <v>157500</v>
      </c>
      <c r="I69" s="301">
        <v>157500</v>
      </c>
      <c r="J69" s="301"/>
      <c r="K69" s="302" t="s">
        <v>152</v>
      </c>
      <c r="L69" s="302" t="s">
        <v>152</v>
      </c>
      <c r="M69" s="302" t="s">
        <v>152</v>
      </c>
      <c r="N69" s="302" t="s">
        <v>152</v>
      </c>
      <c r="O69" s="17" t="s">
        <v>152</v>
      </c>
    </row>
    <row r="70" spans="1:15" s="46" customFormat="1" ht="12.75">
      <c r="A70" s="946"/>
      <c r="B70" s="296"/>
      <c r="C70" s="943"/>
      <c r="D70" s="377">
        <v>14130030000000000</v>
      </c>
      <c r="E70" s="943"/>
      <c r="F70" s="943"/>
      <c r="G70" s="943"/>
      <c r="H70" s="301">
        <f t="shared" si="3"/>
        <v>1944000</v>
      </c>
      <c r="I70" s="301">
        <f>1900000+44000</f>
        <v>1944000</v>
      </c>
      <c r="J70" s="301"/>
      <c r="K70" s="302" t="s">
        <v>152</v>
      </c>
      <c r="L70" s="302"/>
      <c r="M70" s="302"/>
      <c r="N70" s="302" t="s">
        <v>152</v>
      </c>
      <c r="O70" s="17"/>
    </row>
    <row r="71" spans="1:15" s="46" customFormat="1" ht="12.75">
      <c r="A71" s="932" t="s">
        <v>12</v>
      </c>
      <c r="B71" s="22"/>
      <c r="C71" s="841" t="s">
        <v>24</v>
      </c>
      <c r="D71" s="276" t="s">
        <v>157</v>
      </c>
      <c r="E71" s="841" t="s">
        <v>188</v>
      </c>
      <c r="F71" s="841" t="s">
        <v>196</v>
      </c>
      <c r="G71" s="841" t="s">
        <v>195</v>
      </c>
      <c r="H71" s="278">
        <f t="shared" si="3"/>
        <v>89257.24</v>
      </c>
      <c r="I71" s="278">
        <f>94000-4742.76</f>
        <v>89257.24</v>
      </c>
      <c r="J71" s="19"/>
      <c r="K71" s="26" t="s">
        <v>152</v>
      </c>
      <c r="L71" s="26" t="s">
        <v>152</v>
      </c>
      <c r="M71" s="26" t="s">
        <v>152</v>
      </c>
      <c r="N71" s="26" t="s">
        <v>152</v>
      </c>
      <c r="O71" s="17" t="s">
        <v>152</v>
      </c>
    </row>
    <row r="72" spans="1:15" s="46" customFormat="1" ht="12.75">
      <c r="A72" s="934"/>
      <c r="B72" s="22"/>
      <c r="C72" s="842"/>
      <c r="D72" s="29">
        <v>14130030000000000</v>
      </c>
      <c r="E72" s="842"/>
      <c r="F72" s="842"/>
      <c r="G72" s="842"/>
      <c r="H72" s="19">
        <f t="shared" si="3"/>
        <v>496200</v>
      </c>
      <c r="I72" s="19">
        <v>496200</v>
      </c>
      <c r="J72" s="19"/>
      <c r="K72" s="26" t="s">
        <v>152</v>
      </c>
      <c r="L72" s="26"/>
      <c r="M72" s="26"/>
      <c r="N72" s="26" t="s">
        <v>152</v>
      </c>
      <c r="O72" s="17"/>
    </row>
    <row r="73" spans="1:15" s="46" customFormat="1" ht="12.75">
      <c r="A73" s="40" t="s">
        <v>13</v>
      </c>
      <c r="B73" s="22"/>
      <c r="C73" s="22" t="s">
        <v>24</v>
      </c>
      <c r="D73" s="22" t="s">
        <v>157</v>
      </c>
      <c r="E73" s="22" t="s">
        <v>188</v>
      </c>
      <c r="F73" s="22" t="s">
        <v>397</v>
      </c>
      <c r="G73" s="22" t="s">
        <v>203</v>
      </c>
      <c r="H73" s="19">
        <f t="shared" si="3"/>
        <v>55400</v>
      </c>
      <c r="I73" s="19">
        <v>55400</v>
      </c>
      <c r="J73" s="19"/>
      <c r="K73" s="26" t="s">
        <v>152</v>
      </c>
      <c r="L73" s="26" t="s">
        <v>152</v>
      </c>
      <c r="M73" s="26" t="s">
        <v>152</v>
      </c>
      <c r="N73" s="26" t="s">
        <v>152</v>
      </c>
      <c r="O73" s="17" t="s">
        <v>152</v>
      </c>
    </row>
    <row r="74" spans="1:15" s="46" customFormat="1" ht="12.75">
      <c r="A74" s="40" t="s">
        <v>13</v>
      </c>
      <c r="B74" s="22"/>
      <c r="C74" s="22" t="s">
        <v>24</v>
      </c>
      <c r="D74" s="22" t="s">
        <v>157</v>
      </c>
      <c r="E74" s="22" t="s">
        <v>188</v>
      </c>
      <c r="F74" s="22" t="s">
        <v>197</v>
      </c>
      <c r="G74" s="22" t="s">
        <v>204</v>
      </c>
      <c r="H74" s="19">
        <f t="shared" si="3"/>
        <v>1700</v>
      </c>
      <c r="I74" s="312">
        <v>1700</v>
      </c>
      <c r="J74" s="19"/>
      <c r="K74" s="26" t="s">
        <v>152</v>
      </c>
      <c r="L74" s="26" t="s">
        <v>152</v>
      </c>
      <c r="M74" s="26" t="s">
        <v>152</v>
      </c>
      <c r="N74" s="26" t="s">
        <v>152</v>
      </c>
      <c r="O74" s="17" t="s">
        <v>152</v>
      </c>
    </row>
    <row r="75" spans="1:15" s="46" customFormat="1" ht="12.75" hidden="1">
      <c r="A75" s="40" t="s">
        <v>14</v>
      </c>
      <c r="B75" s="22"/>
      <c r="C75" s="22" t="s">
        <v>24</v>
      </c>
      <c r="D75" s="22" t="s">
        <v>157</v>
      </c>
      <c r="E75" s="22" t="s">
        <v>205</v>
      </c>
      <c r="F75" s="22" t="s">
        <v>198</v>
      </c>
      <c r="G75" s="22" t="s">
        <v>195</v>
      </c>
      <c r="H75" s="19">
        <f t="shared" si="3"/>
        <v>0</v>
      </c>
      <c r="I75" s="19"/>
      <c r="J75" s="19"/>
      <c r="K75" s="26" t="s">
        <v>152</v>
      </c>
      <c r="L75" s="26" t="s">
        <v>152</v>
      </c>
      <c r="M75" s="26" t="s">
        <v>152</v>
      </c>
      <c r="N75" s="26" t="s">
        <v>152</v>
      </c>
      <c r="O75" s="17" t="s">
        <v>152</v>
      </c>
    </row>
    <row r="76" spans="1:15" s="46" customFormat="1" ht="12.75">
      <c r="A76" s="40" t="s">
        <v>340</v>
      </c>
      <c r="B76" s="22"/>
      <c r="C76" s="22" t="s">
        <v>24</v>
      </c>
      <c r="D76" s="22" t="s">
        <v>157</v>
      </c>
      <c r="E76" s="22" t="s">
        <v>188</v>
      </c>
      <c r="F76" s="22" t="s">
        <v>199</v>
      </c>
      <c r="G76" s="22" t="s">
        <v>195</v>
      </c>
      <c r="H76" s="19">
        <f t="shared" si="3"/>
        <v>40000</v>
      </c>
      <c r="I76" s="19">
        <v>40000</v>
      </c>
      <c r="J76" s="19"/>
      <c r="K76" s="26" t="s">
        <v>152</v>
      </c>
      <c r="L76" s="26" t="s">
        <v>152</v>
      </c>
      <c r="M76" s="26" t="s">
        <v>152</v>
      </c>
      <c r="N76" s="26" t="s">
        <v>152</v>
      </c>
      <c r="O76" s="17" t="s">
        <v>152</v>
      </c>
    </row>
    <row r="77" spans="1:15" s="46" customFormat="1" ht="13.5">
      <c r="A77" s="839" t="s">
        <v>206</v>
      </c>
      <c r="B77" s="840"/>
      <c r="C77" s="48" t="s">
        <v>25</v>
      </c>
      <c r="D77" s="12"/>
      <c r="E77" s="48"/>
      <c r="F77" s="12"/>
      <c r="G77" s="12"/>
      <c r="H77" s="75">
        <f>K77</f>
        <v>839300</v>
      </c>
      <c r="I77" s="238"/>
      <c r="J77" s="75"/>
      <c r="K77" s="75">
        <f>K80</f>
        <v>839300</v>
      </c>
      <c r="L77" s="14"/>
      <c r="M77" s="14"/>
      <c r="N77" s="15" t="s">
        <v>187</v>
      </c>
      <c r="O77" s="50"/>
    </row>
    <row r="78" spans="1:15" s="46" customFormat="1" ht="12.75" hidden="1">
      <c r="A78" s="40" t="s">
        <v>4</v>
      </c>
      <c r="B78" s="22"/>
      <c r="C78" s="22"/>
      <c r="D78" s="22"/>
      <c r="E78" s="22"/>
      <c r="F78" s="22" t="s">
        <v>179</v>
      </c>
      <c r="G78" s="22" t="s">
        <v>189</v>
      </c>
      <c r="H78" s="19">
        <f>I78</f>
        <v>0</v>
      </c>
      <c r="I78" s="19"/>
      <c r="J78" s="19"/>
      <c r="K78" s="35" t="s">
        <v>152</v>
      </c>
      <c r="L78" s="26" t="s">
        <v>152</v>
      </c>
      <c r="M78" s="26" t="s">
        <v>152</v>
      </c>
      <c r="N78" s="26" t="s">
        <v>152</v>
      </c>
      <c r="O78" s="17" t="s">
        <v>152</v>
      </c>
    </row>
    <row r="79" spans="1:15" s="46" customFormat="1" ht="12.75" hidden="1">
      <c r="A79" s="40" t="s">
        <v>5</v>
      </c>
      <c r="B79" s="22"/>
      <c r="C79" s="22"/>
      <c r="D79" s="22"/>
      <c r="E79" s="22"/>
      <c r="F79" s="22"/>
      <c r="G79" s="22"/>
      <c r="H79" s="19">
        <f>I79</f>
        <v>0</v>
      </c>
      <c r="I79" s="19"/>
      <c r="J79" s="19"/>
      <c r="K79" s="35" t="s">
        <v>152</v>
      </c>
      <c r="L79" s="26" t="s">
        <v>152</v>
      </c>
      <c r="M79" s="26" t="s">
        <v>152</v>
      </c>
      <c r="N79" s="26" t="s">
        <v>152</v>
      </c>
      <c r="O79" s="17" t="s">
        <v>152</v>
      </c>
    </row>
    <row r="80" spans="1:15" s="46" customFormat="1" ht="13.5">
      <c r="A80" s="40" t="s">
        <v>12</v>
      </c>
      <c r="B80" s="22"/>
      <c r="C80" s="72" t="s">
        <v>25</v>
      </c>
      <c r="D80" s="22" t="s">
        <v>169</v>
      </c>
      <c r="E80" s="22" t="s">
        <v>207</v>
      </c>
      <c r="F80" s="22" t="s">
        <v>196</v>
      </c>
      <c r="G80" s="22" t="s">
        <v>195</v>
      </c>
      <c r="H80" s="19">
        <f aca="true" t="shared" si="4" ref="H80:H90">K80</f>
        <v>839300</v>
      </c>
      <c r="I80" s="26" t="s">
        <v>152</v>
      </c>
      <c r="J80" s="19"/>
      <c r="K80" s="35">
        <v>839300</v>
      </c>
      <c r="L80" s="26" t="s">
        <v>152</v>
      </c>
      <c r="M80" s="26" t="s">
        <v>152</v>
      </c>
      <c r="N80" s="26" t="s">
        <v>152</v>
      </c>
      <c r="O80" s="17" t="s">
        <v>152</v>
      </c>
    </row>
    <row r="81" spans="1:15" s="46" customFormat="1" ht="18.75" customHeight="1" hidden="1">
      <c r="A81" s="844" t="s">
        <v>208</v>
      </c>
      <c r="B81" s="845"/>
      <c r="C81" s="48" t="s">
        <v>26</v>
      </c>
      <c r="D81" s="12"/>
      <c r="E81" s="12"/>
      <c r="F81" s="12"/>
      <c r="G81" s="12"/>
      <c r="H81" s="14">
        <f t="shared" si="4"/>
        <v>0</v>
      </c>
      <c r="I81" s="55"/>
      <c r="J81" s="14"/>
      <c r="K81" s="257">
        <f>K82</f>
        <v>0</v>
      </c>
      <c r="L81" s="55"/>
      <c r="M81" s="55"/>
      <c r="N81" s="55"/>
      <c r="O81" s="17"/>
    </row>
    <row r="82" spans="1:15" s="46" customFormat="1" ht="13.5" customHeight="1" hidden="1">
      <c r="A82" s="40" t="s">
        <v>12</v>
      </c>
      <c r="B82" s="71"/>
      <c r="C82" s="72" t="s">
        <v>26</v>
      </c>
      <c r="D82" s="22" t="s">
        <v>157</v>
      </c>
      <c r="E82" s="22" t="s">
        <v>188</v>
      </c>
      <c r="F82" s="22" t="s">
        <v>196</v>
      </c>
      <c r="G82" s="22" t="s">
        <v>195</v>
      </c>
      <c r="H82" s="19">
        <f t="shared" si="4"/>
        <v>0</v>
      </c>
      <c r="I82" s="26" t="s">
        <v>152</v>
      </c>
      <c r="J82" s="19"/>
      <c r="K82" s="35"/>
      <c r="L82" s="26"/>
      <c r="M82" s="26"/>
      <c r="N82" s="26" t="s">
        <v>152</v>
      </c>
      <c r="O82" s="17"/>
    </row>
    <row r="83" spans="1:15" s="46" customFormat="1" ht="26.25" customHeight="1">
      <c r="A83" s="69" t="s">
        <v>342</v>
      </c>
      <c r="B83" s="248"/>
      <c r="C83" s="48" t="s">
        <v>59</v>
      </c>
      <c r="D83" s="12"/>
      <c r="E83" s="12"/>
      <c r="F83" s="12"/>
      <c r="G83" s="12"/>
      <c r="H83" s="75">
        <f t="shared" si="4"/>
        <v>244000</v>
      </c>
      <c r="I83" s="76"/>
      <c r="J83" s="75"/>
      <c r="K83" s="259">
        <f>K84</f>
        <v>244000</v>
      </c>
      <c r="L83" s="55"/>
      <c r="M83" s="55"/>
      <c r="N83" s="55"/>
      <c r="O83" s="17"/>
    </row>
    <row r="84" spans="1:15" s="46" customFormat="1" ht="12.75">
      <c r="A84" s="298" t="s">
        <v>12</v>
      </c>
      <c r="B84" s="306"/>
      <c r="C84" s="296" t="s">
        <v>59</v>
      </c>
      <c r="D84" s="296" t="s">
        <v>157</v>
      </c>
      <c r="E84" s="296" t="s">
        <v>240</v>
      </c>
      <c r="F84" s="296" t="s">
        <v>196</v>
      </c>
      <c r="G84" s="296" t="s">
        <v>195</v>
      </c>
      <c r="H84" s="301">
        <f t="shared" si="4"/>
        <v>244000</v>
      </c>
      <c r="I84" s="302" t="s">
        <v>152</v>
      </c>
      <c r="J84" s="301"/>
      <c r="K84" s="307">
        <f>24000+220000</f>
        <v>244000</v>
      </c>
      <c r="L84" s="302"/>
      <c r="M84" s="302"/>
      <c r="N84" s="302" t="s">
        <v>152</v>
      </c>
      <c r="O84" s="17"/>
    </row>
    <row r="85" spans="1:15" s="46" customFormat="1" ht="54.75" customHeight="1">
      <c r="A85" s="839" t="s">
        <v>420</v>
      </c>
      <c r="B85" s="840"/>
      <c r="C85" s="48" t="s">
        <v>414</v>
      </c>
      <c r="D85" s="12"/>
      <c r="E85" s="12"/>
      <c r="F85" s="12"/>
      <c r="G85" s="12"/>
      <c r="H85" s="75">
        <f t="shared" si="4"/>
        <v>150000</v>
      </c>
      <c r="I85" s="55" t="s">
        <v>152</v>
      </c>
      <c r="J85" s="14"/>
      <c r="K85" s="75">
        <f>SUM(K86:K90)</f>
        <v>150000</v>
      </c>
      <c r="L85" s="55"/>
      <c r="M85" s="55"/>
      <c r="N85" s="55" t="s">
        <v>152</v>
      </c>
      <c r="O85" s="17"/>
    </row>
    <row r="86" spans="1:15" s="46" customFormat="1" ht="12.75">
      <c r="A86" s="40" t="s">
        <v>12</v>
      </c>
      <c r="B86" s="272"/>
      <c r="C86" s="22" t="s">
        <v>380</v>
      </c>
      <c r="D86" s="22" t="s">
        <v>157</v>
      </c>
      <c r="E86" s="22" t="s">
        <v>188</v>
      </c>
      <c r="F86" s="22" t="s">
        <v>196</v>
      </c>
      <c r="G86" s="22" t="s">
        <v>195</v>
      </c>
      <c r="H86" s="19">
        <f t="shared" si="4"/>
        <v>60000</v>
      </c>
      <c r="I86" s="302" t="s">
        <v>152</v>
      </c>
      <c r="J86" s="26"/>
      <c r="K86" s="35">
        <f>100000-40000</f>
        <v>60000</v>
      </c>
      <c r="L86" s="26"/>
      <c r="M86" s="26"/>
      <c r="N86" s="302" t="s">
        <v>152</v>
      </c>
      <c r="O86" s="17"/>
    </row>
    <row r="87" spans="1:15" s="46" customFormat="1" ht="12.75">
      <c r="A87" s="298" t="s">
        <v>413</v>
      </c>
      <c r="B87" s="296"/>
      <c r="C87" s="296" t="s">
        <v>414</v>
      </c>
      <c r="D87" s="296" t="s">
        <v>415</v>
      </c>
      <c r="E87" s="296" t="s">
        <v>188</v>
      </c>
      <c r="F87" s="296" t="s">
        <v>196</v>
      </c>
      <c r="G87" s="296" t="s">
        <v>195</v>
      </c>
      <c r="H87" s="301">
        <f t="shared" si="4"/>
        <v>64800</v>
      </c>
      <c r="I87" s="302" t="s">
        <v>152</v>
      </c>
      <c r="J87" s="301"/>
      <c r="K87" s="35">
        <v>64800</v>
      </c>
      <c r="L87" s="302"/>
      <c r="M87" s="302"/>
      <c r="N87" s="302" t="s">
        <v>152</v>
      </c>
      <c r="O87" s="302" t="s">
        <v>152</v>
      </c>
    </row>
    <row r="88" spans="1:15" s="46" customFormat="1" ht="12.75">
      <c r="A88" s="298" t="s">
        <v>416</v>
      </c>
      <c r="B88" s="296"/>
      <c r="C88" s="296" t="s">
        <v>414</v>
      </c>
      <c r="D88" s="296" t="s">
        <v>417</v>
      </c>
      <c r="E88" s="296" t="s">
        <v>188</v>
      </c>
      <c r="F88" s="296" t="s">
        <v>196</v>
      </c>
      <c r="G88" s="296" t="s">
        <v>195</v>
      </c>
      <c r="H88" s="301">
        <f t="shared" si="4"/>
        <v>7200</v>
      </c>
      <c r="I88" s="302" t="s">
        <v>152</v>
      </c>
      <c r="J88" s="301"/>
      <c r="K88" s="35">
        <v>7200</v>
      </c>
      <c r="L88" s="302"/>
      <c r="M88" s="302"/>
      <c r="N88" s="302" t="s">
        <v>152</v>
      </c>
      <c r="O88" s="17"/>
    </row>
    <row r="89" spans="1:15" s="46" customFormat="1" ht="12.75">
      <c r="A89" s="298" t="s">
        <v>413</v>
      </c>
      <c r="B89" s="296"/>
      <c r="C89" s="296" t="s">
        <v>414</v>
      </c>
      <c r="D89" s="296" t="s">
        <v>418</v>
      </c>
      <c r="E89" s="296" t="s">
        <v>188</v>
      </c>
      <c r="F89" s="296" t="s">
        <v>196</v>
      </c>
      <c r="G89" s="296" t="s">
        <v>195</v>
      </c>
      <c r="H89" s="301">
        <f t="shared" si="4"/>
        <v>16200</v>
      </c>
      <c r="I89" s="302" t="s">
        <v>152</v>
      </c>
      <c r="J89" s="301"/>
      <c r="K89" s="35">
        <v>16200</v>
      </c>
      <c r="L89" s="302"/>
      <c r="M89" s="302"/>
      <c r="N89" s="302" t="s">
        <v>152</v>
      </c>
      <c r="O89" s="17"/>
    </row>
    <row r="90" spans="1:15" s="46" customFormat="1" ht="12.75">
      <c r="A90" s="298" t="s">
        <v>416</v>
      </c>
      <c r="B90" s="296"/>
      <c r="C90" s="296" t="s">
        <v>414</v>
      </c>
      <c r="D90" s="296" t="s">
        <v>419</v>
      </c>
      <c r="E90" s="296" t="s">
        <v>188</v>
      </c>
      <c r="F90" s="296" t="s">
        <v>196</v>
      </c>
      <c r="G90" s="296" t="s">
        <v>195</v>
      </c>
      <c r="H90" s="301">
        <f t="shared" si="4"/>
        <v>1800</v>
      </c>
      <c r="I90" s="302" t="s">
        <v>152</v>
      </c>
      <c r="J90" s="301"/>
      <c r="K90" s="35">
        <v>1800</v>
      </c>
      <c r="L90" s="302"/>
      <c r="M90" s="302"/>
      <c r="N90" s="302" t="s">
        <v>152</v>
      </c>
      <c r="O90" s="17"/>
    </row>
    <row r="91" spans="1:15" s="46" customFormat="1" ht="41.25" customHeight="1">
      <c r="A91" s="839" t="s">
        <v>421</v>
      </c>
      <c r="B91" s="840"/>
      <c r="C91" s="48" t="s">
        <v>96</v>
      </c>
      <c r="D91" s="78"/>
      <c r="E91" s="74"/>
      <c r="F91" s="74"/>
      <c r="G91" s="74"/>
      <c r="H91" s="75"/>
      <c r="I91" s="76"/>
      <c r="J91" s="75"/>
      <c r="K91" s="259">
        <f>SUM(K93:K98)</f>
        <v>308803.95</v>
      </c>
      <c r="L91" s="76"/>
      <c r="M91" s="76"/>
      <c r="N91" s="76"/>
      <c r="O91" s="17"/>
    </row>
    <row r="92" spans="1:15" s="46" customFormat="1" ht="12.75" hidden="1">
      <c r="A92" s="298" t="s">
        <v>11</v>
      </c>
      <c r="B92" s="296"/>
      <c r="C92" s="296" t="s">
        <v>96</v>
      </c>
      <c r="D92" s="296" t="s">
        <v>157</v>
      </c>
      <c r="E92" s="296" t="s">
        <v>422</v>
      </c>
      <c r="F92" s="296" t="s">
        <v>202</v>
      </c>
      <c r="G92" s="296" t="s">
        <v>195</v>
      </c>
      <c r="H92" s="301">
        <f aca="true" t="shared" si="5" ref="H92:H98">K92</f>
        <v>0</v>
      </c>
      <c r="I92" s="302" t="s">
        <v>152</v>
      </c>
      <c r="J92" s="303"/>
      <c r="K92" s="307"/>
      <c r="L92" s="303"/>
      <c r="M92" s="301"/>
      <c r="N92" s="302" t="s">
        <v>152</v>
      </c>
      <c r="O92" s="17"/>
    </row>
    <row r="93" spans="1:15" s="46" customFormat="1" ht="12.75">
      <c r="A93" s="920" t="s">
        <v>12</v>
      </c>
      <c r="B93" s="296"/>
      <c r="C93" s="922" t="s">
        <v>96</v>
      </c>
      <c r="D93" s="296" t="s">
        <v>157</v>
      </c>
      <c r="E93" s="922" t="s">
        <v>422</v>
      </c>
      <c r="F93" s="922" t="s">
        <v>196</v>
      </c>
      <c r="G93" s="922" t="s">
        <v>195</v>
      </c>
      <c r="H93" s="301">
        <f t="shared" si="5"/>
        <v>190197</v>
      </c>
      <c r="I93" s="302" t="s">
        <v>152</v>
      </c>
      <c r="J93" s="302"/>
      <c r="K93" s="35">
        <f>175547+14650</f>
        <v>190197</v>
      </c>
      <c r="L93" s="302"/>
      <c r="M93" s="302"/>
      <c r="N93" s="302" t="s">
        <v>152</v>
      </c>
      <c r="O93" s="17"/>
    </row>
    <row r="94" spans="1:15" s="46" customFormat="1" ht="12.75">
      <c r="A94" s="925"/>
      <c r="B94" s="296"/>
      <c r="C94" s="923"/>
      <c r="D94" s="296" t="s">
        <v>423</v>
      </c>
      <c r="E94" s="923"/>
      <c r="F94" s="923"/>
      <c r="G94" s="923"/>
      <c r="H94" s="301">
        <f t="shared" si="5"/>
        <v>106746.25</v>
      </c>
      <c r="I94" s="302" t="s">
        <v>152</v>
      </c>
      <c r="J94" s="302"/>
      <c r="K94" s="35">
        <v>106746.25</v>
      </c>
      <c r="L94" s="302"/>
      <c r="M94" s="302"/>
      <c r="N94" s="302" t="s">
        <v>152</v>
      </c>
      <c r="O94" s="17"/>
    </row>
    <row r="95" spans="1:15" s="46" customFormat="1" ht="12.75">
      <c r="A95" s="921"/>
      <c r="B95" s="296"/>
      <c r="C95" s="924"/>
      <c r="D95" s="296" t="s">
        <v>348</v>
      </c>
      <c r="E95" s="924"/>
      <c r="F95" s="924"/>
      <c r="G95" s="924"/>
      <c r="H95" s="301">
        <f t="shared" si="5"/>
        <v>7116.8</v>
      </c>
      <c r="I95" s="302"/>
      <c r="J95" s="302"/>
      <c r="K95" s="35">
        <v>7116.8</v>
      </c>
      <c r="L95" s="302"/>
      <c r="M95" s="302"/>
      <c r="N95" s="302"/>
      <c r="O95" s="17"/>
    </row>
    <row r="96" spans="1:15" s="46" customFormat="1" ht="25.5" hidden="1">
      <c r="A96" s="298" t="s">
        <v>424</v>
      </c>
      <c r="B96" s="296"/>
      <c r="C96" s="296" t="s">
        <v>96</v>
      </c>
      <c r="D96" s="296" t="s">
        <v>157</v>
      </c>
      <c r="E96" s="296" t="s">
        <v>422</v>
      </c>
      <c r="F96" s="296" t="s">
        <v>198</v>
      </c>
      <c r="G96" s="296" t="s">
        <v>195</v>
      </c>
      <c r="H96" s="301">
        <f>K96</f>
        <v>0</v>
      </c>
      <c r="I96" s="302" t="s">
        <v>152</v>
      </c>
      <c r="J96" s="302"/>
      <c r="K96" s="35"/>
      <c r="L96" s="302"/>
      <c r="M96" s="302"/>
      <c r="N96" s="302" t="s">
        <v>152</v>
      </c>
      <c r="O96" s="17"/>
    </row>
    <row r="97" spans="1:15" s="46" customFormat="1" ht="12.75" hidden="1">
      <c r="A97" s="920" t="s">
        <v>425</v>
      </c>
      <c r="B97" s="296"/>
      <c r="C97" s="922" t="s">
        <v>96</v>
      </c>
      <c r="D97" s="296" t="s">
        <v>157</v>
      </c>
      <c r="E97" s="922" t="s">
        <v>422</v>
      </c>
      <c r="F97" s="922" t="s">
        <v>199</v>
      </c>
      <c r="G97" s="922" t="s">
        <v>195</v>
      </c>
      <c r="H97" s="301">
        <f t="shared" si="5"/>
        <v>0</v>
      </c>
      <c r="I97" s="302" t="s">
        <v>152</v>
      </c>
      <c r="J97" s="302"/>
      <c r="K97" s="35"/>
      <c r="L97" s="302"/>
      <c r="M97" s="302"/>
      <c r="N97" s="302" t="s">
        <v>152</v>
      </c>
      <c r="O97" s="17"/>
    </row>
    <row r="98" spans="1:15" s="46" customFormat="1" ht="12.75">
      <c r="A98" s="921"/>
      <c r="B98" s="296"/>
      <c r="C98" s="924"/>
      <c r="D98" s="296" t="s">
        <v>348</v>
      </c>
      <c r="E98" s="924"/>
      <c r="F98" s="924"/>
      <c r="G98" s="924"/>
      <c r="H98" s="301">
        <f t="shared" si="5"/>
        <v>4743.9</v>
      </c>
      <c r="I98" s="302" t="s">
        <v>152</v>
      </c>
      <c r="J98" s="302"/>
      <c r="K98" s="35">
        <v>4743.9</v>
      </c>
      <c r="L98" s="302"/>
      <c r="M98" s="302"/>
      <c r="N98" s="302" t="s">
        <v>152</v>
      </c>
      <c r="O98" s="17"/>
    </row>
    <row r="99" spans="1:15" s="46" customFormat="1" ht="15" customHeight="1">
      <c r="A99" s="839" t="s">
        <v>412</v>
      </c>
      <c r="B99" s="840"/>
      <c r="C99" s="48" t="s">
        <v>272</v>
      </c>
      <c r="D99" s="82"/>
      <c r="E99" s="12"/>
      <c r="F99" s="12"/>
      <c r="G99" s="12"/>
      <c r="H99" s="14"/>
      <c r="I99" s="55"/>
      <c r="J99" s="14"/>
      <c r="K99" s="259">
        <f>K100+K101</f>
        <v>350000</v>
      </c>
      <c r="L99" s="55"/>
      <c r="M99" s="55"/>
      <c r="N99" s="55"/>
      <c r="O99" s="17"/>
    </row>
    <row r="100" spans="1:15" s="46" customFormat="1" ht="15" customHeight="1">
      <c r="A100" s="40" t="s">
        <v>11</v>
      </c>
      <c r="B100" s="71"/>
      <c r="C100" s="72" t="s">
        <v>272</v>
      </c>
      <c r="D100" s="17" t="s">
        <v>268</v>
      </c>
      <c r="E100" s="22" t="s">
        <v>250</v>
      </c>
      <c r="F100" s="85">
        <v>225</v>
      </c>
      <c r="G100" s="22" t="s">
        <v>195</v>
      </c>
      <c r="H100" s="20" t="s">
        <v>152</v>
      </c>
      <c r="I100" s="26" t="s">
        <v>152</v>
      </c>
      <c r="J100" s="19"/>
      <c r="K100" s="35">
        <v>350000</v>
      </c>
      <c r="L100" s="26"/>
      <c r="M100" s="26"/>
      <c r="N100" s="26" t="s">
        <v>152</v>
      </c>
      <c r="O100" s="17"/>
    </row>
    <row r="101" spans="1:15" s="46" customFormat="1" ht="13.5" hidden="1">
      <c r="A101" s="86" t="s">
        <v>14</v>
      </c>
      <c r="B101" s="71"/>
      <c r="C101" s="72" t="s">
        <v>272</v>
      </c>
      <c r="D101" s="17" t="s">
        <v>268</v>
      </c>
      <c r="E101" s="22" t="s">
        <v>250</v>
      </c>
      <c r="F101" s="22" t="s">
        <v>198</v>
      </c>
      <c r="G101" s="22" t="s">
        <v>195</v>
      </c>
      <c r="H101" s="19"/>
      <c r="I101" s="26"/>
      <c r="J101" s="19"/>
      <c r="K101" s="35"/>
      <c r="L101" s="26"/>
      <c r="M101" s="26"/>
      <c r="N101" s="26"/>
      <c r="O101" s="17"/>
    </row>
    <row r="102" spans="1:15" s="46" customFormat="1" ht="15" customHeight="1" hidden="1">
      <c r="A102" s="839" t="s">
        <v>301</v>
      </c>
      <c r="B102" s="840"/>
      <c r="C102" s="48" t="s">
        <v>27</v>
      </c>
      <c r="D102" s="82"/>
      <c r="E102" s="12"/>
      <c r="F102" s="12"/>
      <c r="G102" s="12"/>
      <c r="H102" s="14"/>
      <c r="I102" s="55"/>
      <c r="J102" s="14"/>
      <c r="K102" s="257">
        <f>K103</f>
        <v>0</v>
      </c>
      <c r="L102" s="55"/>
      <c r="M102" s="55"/>
      <c r="N102" s="55"/>
      <c r="O102" s="17"/>
    </row>
    <row r="103" spans="1:15" s="46" customFormat="1" ht="15" customHeight="1" hidden="1">
      <c r="A103" s="40" t="s">
        <v>302</v>
      </c>
      <c r="B103" s="22"/>
      <c r="C103" s="22" t="s">
        <v>27</v>
      </c>
      <c r="D103" s="22" t="s">
        <v>157</v>
      </c>
      <c r="E103" s="22" t="s">
        <v>188</v>
      </c>
      <c r="F103" s="22" t="s">
        <v>196</v>
      </c>
      <c r="G103" s="22" t="s">
        <v>195</v>
      </c>
      <c r="H103" s="19"/>
      <c r="I103" s="26"/>
      <c r="J103" s="19"/>
      <c r="K103" s="35"/>
      <c r="L103" s="26"/>
      <c r="M103" s="26"/>
      <c r="N103" s="26"/>
      <c r="O103" s="17"/>
    </row>
    <row r="104" spans="1:15" s="46" customFormat="1" ht="29.25" customHeight="1">
      <c r="A104" s="839" t="s">
        <v>343</v>
      </c>
      <c r="B104" s="840"/>
      <c r="C104" s="48" t="s">
        <v>344</v>
      </c>
      <c r="D104" s="12"/>
      <c r="E104" s="12"/>
      <c r="F104" s="12"/>
      <c r="G104" s="12"/>
      <c r="H104" s="75">
        <f aca="true" t="shared" si="6" ref="H104:H111">K104</f>
        <v>12222222</v>
      </c>
      <c r="I104" s="76"/>
      <c r="J104" s="75"/>
      <c r="K104" s="75">
        <f>K105+K106+K107</f>
        <v>12222222</v>
      </c>
      <c r="L104" s="55"/>
      <c r="M104" s="55"/>
      <c r="N104" s="55"/>
      <c r="O104" s="17"/>
    </row>
    <row r="105" spans="1:15" s="46" customFormat="1" ht="16.5" customHeight="1">
      <c r="A105" s="298" t="s">
        <v>347</v>
      </c>
      <c r="B105" s="306"/>
      <c r="C105" s="296" t="s">
        <v>344</v>
      </c>
      <c r="D105" s="296" t="s">
        <v>345</v>
      </c>
      <c r="E105" s="296" t="s">
        <v>188</v>
      </c>
      <c r="F105" s="296" t="s">
        <v>202</v>
      </c>
      <c r="G105" s="296" t="s">
        <v>346</v>
      </c>
      <c r="H105" s="301">
        <f t="shared" si="6"/>
        <v>11000000</v>
      </c>
      <c r="I105" s="302" t="s">
        <v>152</v>
      </c>
      <c r="J105" s="301"/>
      <c r="K105" s="307">
        <v>11000000</v>
      </c>
      <c r="L105" s="302"/>
      <c r="M105" s="302"/>
      <c r="N105" s="302" t="s">
        <v>152</v>
      </c>
      <c r="O105" s="17"/>
    </row>
    <row r="106" spans="1:15" s="46" customFormat="1" ht="16.5" customHeight="1">
      <c r="A106" s="298" t="s">
        <v>347</v>
      </c>
      <c r="B106" s="308"/>
      <c r="C106" s="296" t="s">
        <v>344</v>
      </c>
      <c r="D106" s="296" t="s">
        <v>348</v>
      </c>
      <c r="E106" s="296" t="s">
        <v>188</v>
      </c>
      <c r="F106" s="296" t="s">
        <v>202</v>
      </c>
      <c r="G106" s="296" t="s">
        <v>346</v>
      </c>
      <c r="H106" s="301">
        <f t="shared" si="6"/>
        <v>230000</v>
      </c>
      <c r="I106" s="302" t="s">
        <v>152</v>
      </c>
      <c r="J106" s="301"/>
      <c r="K106" s="307">
        <v>230000</v>
      </c>
      <c r="L106" s="302"/>
      <c r="M106" s="302"/>
      <c r="N106" s="302" t="s">
        <v>152</v>
      </c>
      <c r="O106" s="17"/>
    </row>
    <row r="107" spans="1:15" s="46" customFormat="1" ht="16.5" customHeight="1">
      <c r="A107" s="80" t="s">
        <v>11</v>
      </c>
      <c r="B107" s="272"/>
      <c r="C107" s="22" t="s">
        <v>344</v>
      </c>
      <c r="D107" s="22" t="s">
        <v>387</v>
      </c>
      <c r="E107" s="22" t="s">
        <v>188</v>
      </c>
      <c r="F107" s="22" t="s">
        <v>202</v>
      </c>
      <c r="G107" s="22" t="s">
        <v>346</v>
      </c>
      <c r="H107" s="19">
        <f t="shared" si="6"/>
        <v>992222</v>
      </c>
      <c r="I107" s="302" t="s">
        <v>152</v>
      </c>
      <c r="J107" s="26"/>
      <c r="K107" s="35">
        <v>992222</v>
      </c>
      <c r="L107" s="26"/>
      <c r="M107" s="26"/>
      <c r="N107" s="302" t="s">
        <v>152</v>
      </c>
      <c r="O107" s="17"/>
    </row>
    <row r="108" spans="1:15" s="46" customFormat="1" ht="16.5" customHeight="1">
      <c r="A108" s="69" t="s">
        <v>426</v>
      </c>
      <c r="B108" s="68"/>
      <c r="C108" s="48" t="s">
        <v>378</v>
      </c>
      <c r="D108" s="12"/>
      <c r="E108" s="12"/>
      <c r="F108" s="12"/>
      <c r="G108" s="12"/>
      <c r="H108" s="75">
        <f t="shared" si="6"/>
        <v>120000</v>
      </c>
      <c r="I108" s="55" t="s">
        <v>152</v>
      </c>
      <c r="J108" s="14"/>
      <c r="K108" s="259">
        <f>K109</f>
        <v>120000</v>
      </c>
      <c r="L108" s="55"/>
      <c r="M108" s="55"/>
      <c r="N108" s="55" t="s">
        <v>152</v>
      </c>
      <c r="O108" s="17"/>
    </row>
    <row r="109" spans="1:15" s="46" customFormat="1" ht="65.25" customHeight="1">
      <c r="A109" s="398" t="s">
        <v>477</v>
      </c>
      <c r="B109" s="306"/>
      <c r="C109" s="296" t="s">
        <v>378</v>
      </c>
      <c r="D109" s="296" t="s">
        <v>157</v>
      </c>
      <c r="E109" s="296" t="s">
        <v>188</v>
      </c>
      <c r="F109" s="296" t="s">
        <v>384</v>
      </c>
      <c r="G109" s="296" t="s">
        <v>204</v>
      </c>
      <c r="H109" s="301">
        <f t="shared" si="6"/>
        <v>120000</v>
      </c>
      <c r="I109" s="302" t="s">
        <v>152</v>
      </c>
      <c r="J109" s="301"/>
      <c r="K109" s="405">
        <f>30000+60000+30000</f>
        <v>120000</v>
      </c>
      <c r="L109" s="302"/>
      <c r="M109" s="302"/>
      <c r="N109" s="302" t="s">
        <v>152</v>
      </c>
      <c r="O109" s="17"/>
    </row>
    <row r="110" spans="1:15" s="46" customFormat="1" ht="12.75">
      <c r="A110" s="391" t="s">
        <v>473</v>
      </c>
      <c r="B110" s="283"/>
      <c r="C110" s="74" t="s">
        <v>27</v>
      </c>
      <c r="D110" s="74"/>
      <c r="E110" s="74"/>
      <c r="F110" s="74"/>
      <c r="G110" s="74"/>
      <c r="H110" s="238">
        <f t="shared" si="6"/>
        <v>150850</v>
      </c>
      <c r="I110" s="76"/>
      <c r="J110" s="238"/>
      <c r="K110" s="75">
        <f>K111</f>
        <v>150850</v>
      </c>
      <c r="L110" s="76"/>
      <c r="M110" s="76"/>
      <c r="N110" s="76"/>
      <c r="O110" s="17"/>
    </row>
    <row r="111" spans="1:15" s="46" customFormat="1" ht="12.75">
      <c r="A111" s="392" t="s">
        <v>474</v>
      </c>
      <c r="B111" s="272"/>
      <c r="C111" s="22" t="s">
        <v>27</v>
      </c>
      <c r="D111" s="22" t="s">
        <v>475</v>
      </c>
      <c r="E111" s="22" t="s">
        <v>250</v>
      </c>
      <c r="F111" s="22" t="s">
        <v>196</v>
      </c>
      <c r="G111" s="22" t="s">
        <v>195</v>
      </c>
      <c r="H111" s="20">
        <f t="shared" si="6"/>
        <v>150850</v>
      </c>
      <c r="I111" s="26"/>
      <c r="J111" s="20"/>
      <c r="K111" s="19">
        <v>150850</v>
      </c>
      <c r="L111" s="26"/>
      <c r="M111" s="26"/>
      <c r="N111" s="26"/>
      <c r="O111" s="17"/>
    </row>
    <row r="112" spans="1:15" s="46" customFormat="1" ht="29.25" customHeight="1">
      <c r="A112" s="839" t="s">
        <v>428</v>
      </c>
      <c r="B112" s="843"/>
      <c r="C112" s="48" t="s">
        <v>156</v>
      </c>
      <c r="D112" s="12"/>
      <c r="E112" s="12"/>
      <c r="F112" s="12"/>
      <c r="G112" s="12"/>
      <c r="H112" s="75">
        <f>N112</f>
        <v>342400</v>
      </c>
      <c r="I112" s="76"/>
      <c r="J112" s="76"/>
      <c r="K112" s="76"/>
      <c r="L112" s="76"/>
      <c r="M112" s="76"/>
      <c r="N112" s="75">
        <f>SUM(N113:N120)</f>
        <v>342400</v>
      </c>
      <c r="O112" s="17"/>
    </row>
    <row r="113" spans="1:15" s="46" customFormat="1" ht="13.5" customHeight="1">
      <c r="A113" s="83" t="s">
        <v>8</v>
      </c>
      <c r="B113" s="21"/>
      <c r="C113" s="22" t="s">
        <v>156</v>
      </c>
      <c r="D113" s="22" t="s">
        <v>157</v>
      </c>
      <c r="E113" s="22" t="s">
        <v>188</v>
      </c>
      <c r="F113" s="22" t="s">
        <v>209</v>
      </c>
      <c r="G113" s="22" t="s">
        <v>195</v>
      </c>
      <c r="H113" s="19">
        <f aca="true" t="shared" si="7" ref="H113:H119">N113</f>
        <v>50000</v>
      </c>
      <c r="I113" s="26" t="s">
        <v>152</v>
      </c>
      <c r="J113" s="26" t="s">
        <v>152</v>
      </c>
      <c r="K113" s="26" t="s">
        <v>152</v>
      </c>
      <c r="L113" s="26" t="s">
        <v>152</v>
      </c>
      <c r="M113" s="26"/>
      <c r="N113" s="242">
        <v>50000</v>
      </c>
      <c r="O113" s="17"/>
    </row>
    <row r="114" spans="1:15" s="46" customFormat="1" ht="13.5" customHeight="1">
      <c r="A114" s="40" t="s">
        <v>11</v>
      </c>
      <c r="B114" s="22"/>
      <c r="C114" s="22" t="s">
        <v>156</v>
      </c>
      <c r="D114" s="22" t="s">
        <v>157</v>
      </c>
      <c r="E114" s="22" t="s">
        <v>188</v>
      </c>
      <c r="F114" s="22" t="s">
        <v>202</v>
      </c>
      <c r="G114" s="22" t="s">
        <v>195</v>
      </c>
      <c r="H114" s="19">
        <f t="shared" si="7"/>
        <v>1600</v>
      </c>
      <c r="I114" s="26" t="s">
        <v>152</v>
      </c>
      <c r="J114" s="26" t="s">
        <v>152</v>
      </c>
      <c r="K114" s="26" t="s">
        <v>152</v>
      </c>
      <c r="L114" s="26" t="s">
        <v>152</v>
      </c>
      <c r="M114" s="26"/>
      <c r="N114" s="242">
        <v>1600</v>
      </c>
      <c r="O114" s="17"/>
    </row>
    <row r="115" spans="1:15" s="46" customFormat="1" ht="13.5" customHeight="1">
      <c r="A115" s="298" t="s">
        <v>11</v>
      </c>
      <c r="B115" s="296"/>
      <c r="C115" s="296" t="s">
        <v>156</v>
      </c>
      <c r="D115" s="296" t="s">
        <v>157</v>
      </c>
      <c r="E115" s="296" t="s">
        <v>422</v>
      </c>
      <c r="F115" s="296" t="s">
        <v>202</v>
      </c>
      <c r="G115" s="296" t="s">
        <v>195</v>
      </c>
      <c r="H115" s="301">
        <f>N115</f>
        <v>4253</v>
      </c>
      <c r="I115" s="302" t="s">
        <v>152</v>
      </c>
      <c r="J115" s="302" t="s">
        <v>152</v>
      </c>
      <c r="K115" s="26" t="s">
        <v>152</v>
      </c>
      <c r="L115" s="302" t="s">
        <v>152</v>
      </c>
      <c r="M115" s="302" t="s">
        <v>152</v>
      </c>
      <c r="N115" s="19">
        <v>4253</v>
      </c>
      <c r="O115" s="17"/>
    </row>
    <row r="116" spans="1:15" s="46" customFormat="1" ht="13.5" customHeight="1">
      <c r="A116" s="40" t="s">
        <v>12</v>
      </c>
      <c r="B116" s="22"/>
      <c r="C116" s="22" t="s">
        <v>156</v>
      </c>
      <c r="D116" s="22" t="s">
        <v>157</v>
      </c>
      <c r="E116" s="22" t="s">
        <v>188</v>
      </c>
      <c r="F116" s="22" t="s">
        <v>196</v>
      </c>
      <c r="G116" s="22" t="s">
        <v>195</v>
      </c>
      <c r="H116" s="19">
        <f t="shared" si="7"/>
        <v>40000</v>
      </c>
      <c r="I116" s="26" t="s">
        <v>152</v>
      </c>
      <c r="J116" s="26"/>
      <c r="K116" s="26" t="s">
        <v>152</v>
      </c>
      <c r="L116" s="26" t="s">
        <v>152</v>
      </c>
      <c r="M116" s="26"/>
      <c r="N116" s="241">
        <v>40000</v>
      </c>
      <c r="O116" s="17"/>
    </row>
    <row r="117" spans="1:15" s="46" customFormat="1" ht="13.5" customHeight="1">
      <c r="A117" s="298" t="s">
        <v>12</v>
      </c>
      <c r="B117" s="296"/>
      <c r="C117" s="296" t="s">
        <v>156</v>
      </c>
      <c r="D117" s="296" t="s">
        <v>157</v>
      </c>
      <c r="E117" s="296" t="s">
        <v>422</v>
      </c>
      <c r="F117" s="296" t="s">
        <v>196</v>
      </c>
      <c r="G117" s="296" t="s">
        <v>195</v>
      </c>
      <c r="H117" s="301">
        <f>N117</f>
        <v>18067</v>
      </c>
      <c r="I117" s="302" t="s">
        <v>152</v>
      </c>
      <c r="J117" s="302" t="s">
        <v>152</v>
      </c>
      <c r="K117" s="26" t="s">
        <v>152</v>
      </c>
      <c r="L117" s="302" t="s">
        <v>152</v>
      </c>
      <c r="M117" s="302" t="s">
        <v>152</v>
      </c>
      <c r="N117" s="19">
        <v>18067</v>
      </c>
      <c r="O117" s="17"/>
    </row>
    <row r="118" spans="1:15" s="46" customFormat="1" ht="13.5" customHeight="1">
      <c r="A118" s="40" t="s">
        <v>14</v>
      </c>
      <c r="B118" s="22"/>
      <c r="C118" s="22" t="s">
        <v>156</v>
      </c>
      <c r="D118" s="22" t="s">
        <v>157</v>
      </c>
      <c r="E118" s="22" t="s">
        <v>188</v>
      </c>
      <c r="F118" s="22" t="s">
        <v>198</v>
      </c>
      <c r="G118" s="22" t="s">
        <v>195</v>
      </c>
      <c r="H118" s="19">
        <f t="shared" si="7"/>
        <v>150000</v>
      </c>
      <c r="I118" s="26" t="s">
        <v>152</v>
      </c>
      <c r="J118" s="26" t="s">
        <v>152</v>
      </c>
      <c r="K118" s="26" t="s">
        <v>152</v>
      </c>
      <c r="L118" s="26" t="s">
        <v>152</v>
      </c>
      <c r="M118" s="26"/>
      <c r="N118" s="242">
        <v>150000</v>
      </c>
      <c r="O118" s="17"/>
    </row>
    <row r="119" spans="1:15" s="46" customFormat="1" ht="13.5" customHeight="1">
      <c r="A119" s="40" t="s">
        <v>340</v>
      </c>
      <c r="B119" s="22"/>
      <c r="C119" s="22" t="s">
        <v>156</v>
      </c>
      <c r="D119" s="22" t="s">
        <v>157</v>
      </c>
      <c r="E119" s="22" t="s">
        <v>188</v>
      </c>
      <c r="F119" s="22" t="s">
        <v>199</v>
      </c>
      <c r="G119" s="22" t="s">
        <v>195</v>
      </c>
      <c r="H119" s="19">
        <f t="shared" si="7"/>
        <v>68400</v>
      </c>
      <c r="I119" s="26" t="s">
        <v>152</v>
      </c>
      <c r="J119" s="26"/>
      <c r="K119" s="26" t="s">
        <v>152</v>
      </c>
      <c r="L119" s="26" t="s">
        <v>152</v>
      </c>
      <c r="M119" s="26"/>
      <c r="N119" s="241">
        <v>68400</v>
      </c>
      <c r="O119" s="17"/>
    </row>
    <row r="120" spans="1:15" s="46" customFormat="1" ht="13.5" customHeight="1">
      <c r="A120" s="305" t="s">
        <v>425</v>
      </c>
      <c r="B120" s="305"/>
      <c r="C120" s="296" t="s">
        <v>156</v>
      </c>
      <c r="D120" s="296" t="s">
        <v>157</v>
      </c>
      <c r="E120" s="296" t="s">
        <v>422</v>
      </c>
      <c r="F120" s="296" t="s">
        <v>199</v>
      </c>
      <c r="G120" s="296" t="s">
        <v>195</v>
      </c>
      <c r="H120" s="301">
        <f>N120</f>
        <v>10080</v>
      </c>
      <c r="I120" s="302" t="s">
        <v>152</v>
      </c>
      <c r="J120" s="315"/>
      <c r="K120" s="26" t="s">
        <v>152</v>
      </c>
      <c r="L120" s="315"/>
      <c r="M120" s="315"/>
      <c r="N120" s="19">
        <v>10080</v>
      </c>
      <c r="O120" s="17"/>
    </row>
    <row r="121" spans="1:15" s="46" customFormat="1" ht="24.75">
      <c r="A121" s="56" t="s">
        <v>210</v>
      </c>
      <c r="B121" s="57" t="s">
        <v>211</v>
      </c>
      <c r="C121" s="58" t="s">
        <v>152</v>
      </c>
      <c r="D121" s="58" t="s">
        <v>152</v>
      </c>
      <c r="E121" s="58" t="s">
        <v>152</v>
      </c>
      <c r="F121" s="58" t="s">
        <v>152</v>
      </c>
      <c r="G121" s="58" t="s">
        <v>152</v>
      </c>
      <c r="H121" s="44">
        <f>I121+N121+K121</f>
        <v>16906970</v>
      </c>
      <c r="I121" s="44">
        <f>I49+I52+I73+I74+I50</f>
        <v>16786970</v>
      </c>
      <c r="J121" s="44"/>
      <c r="K121" s="44">
        <f>K109</f>
        <v>120000</v>
      </c>
      <c r="L121" s="59" t="s">
        <v>152</v>
      </c>
      <c r="M121" s="59" t="s">
        <v>152</v>
      </c>
      <c r="N121" s="44"/>
      <c r="O121" s="17" t="s">
        <v>152</v>
      </c>
    </row>
    <row r="122" spans="1:15" s="46" customFormat="1" ht="24.75">
      <c r="A122" s="56" t="s">
        <v>212</v>
      </c>
      <c r="B122" s="57" t="s">
        <v>213</v>
      </c>
      <c r="C122" s="58" t="s">
        <v>152</v>
      </c>
      <c r="D122" s="58" t="s">
        <v>152</v>
      </c>
      <c r="E122" s="58" t="s">
        <v>152</v>
      </c>
      <c r="F122" s="58" t="s">
        <v>152</v>
      </c>
      <c r="G122" s="58" t="s">
        <v>152</v>
      </c>
      <c r="H122" s="44">
        <f>H124+H123</f>
        <v>19036666.950000003</v>
      </c>
      <c r="I122" s="44">
        <f>I124+I123</f>
        <v>4429091</v>
      </c>
      <c r="J122" s="44">
        <f>J124+J123</f>
        <v>0</v>
      </c>
      <c r="K122" s="44">
        <f>K124+K123</f>
        <v>14265175.950000001</v>
      </c>
      <c r="L122" s="59"/>
      <c r="M122" s="59"/>
      <c r="N122" s="44">
        <f>N124+N123</f>
        <v>342400</v>
      </c>
      <c r="O122" s="17"/>
    </row>
    <row r="123" spans="1:15" s="46" customFormat="1" ht="24" customHeight="1">
      <c r="A123" s="56" t="s">
        <v>214</v>
      </c>
      <c r="B123" s="57" t="s">
        <v>215</v>
      </c>
      <c r="C123" s="58" t="s">
        <v>152</v>
      </c>
      <c r="D123" s="58" t="s">
        <v>152</v>
      </c>
      <c r="E123" s="58" t="s">
        <v>152</v>
      </c>
      <c r="F123" s="58" t="s">
        <v>152</v>
      </c>
      <c r="G123" s="58" t="s">
        <v>152</v>
      </c>
      <c r="H123" s="44">
        <f>I123+N123+K123</f>
        <v>0</v>
      </c>
      <c r="I123" s="44"/>
      <c r="J123" s="44"/>
      <c r="K123" s="44">
        <v>0</v>
      </c>
      <c r="L123" s="59"/>
      <c r="M123" s="59"/>
      <c r="N123" s="44">
        <v>0</v>
      </c>
      <c r="O123" s="17"/>
    </row>
    <row r="124" spans="1:15" s="46" customFormat="1" ht="12.75" customHeight="1">
      <c r="A124" s="56" t="s">
        <v>216</v>
      </c>
      <c r="B124" s="57" t="s">
        <v>217</v>
      </c>
      <c r="C124" s="58" t="s">
        <v>152</v>
      </c>
      <c r="D124" s="58" t="s">
        <v>152</v>
      </c>
      <c r="E124" s="58" t="s">
        <v>152</v>
      </c>
      <c r="F124" s="58" t="s">
        <v>152</v>
      </c>
      <c r="G124" s="58" t="s">
        <v>152</v>
      </c>
      <c r="H124" s="44">
        <f>I124+N124+K124</f>
        <v>19036666.950000003</v>
      </c>
      <c r="I124" s="44">
        <f>I54+I59+I60+I61+I62+I64+I65+I66+I68+I69+I70+I71+I72+I76</f>
        <v>4429091</v>
      </c>
      <c r="J124" s="44"/>
      <c r="K124" s="44">
        <f>K80+K84+K105+K106+K93+K94+K95+K98+K100+K87+K88+K89+K90+K107+K86+K111</f>
        <v>14265175.950000001</v>
      </c>
      <c r="L124" s="59" t="s">
        <v>152</v>
      </c>
      <c r="M124" s="59" t="s">
        <v>152</v>
      </c>
      <c r="N124" s="44">
        <f>N113+N114+N116+N118+N119+N115+N117+N120</f>
        <v>342400</v>
      </c>
      <c r="O124" s="17" t="s">
        <v>152</v>
      </c>
    </row>
    <row r="125" spans="1:15" s="46" customFormat="1" ht="13.5" hidden="1">
      <c r="A125" s="21" t="s">
        <v>218</v>
      </c>
      <c r="B125" s="22" t="s">
        <v>219</v>
      </c>
      <c r="C125" s="60" t="s">
        <v>152</v>
      </c>
      <c r="D125" s="60" t="s">
        <v>152</v>
      </c>
      <c r="E125" s="60" t="s">
        <v>152</v>
      </c>
      <c r="F125" s="60" t="s">
        <v>152</v>
      </c>
      <c r="G125" s="60" t="s">
        <v>152</v>
      </c>
      <c r="H125" s="19">
        <f>I125+N125</f>
        <v>0</v>
      </c>
      <c r="I125" s="19">
        <v>0</v>
      </c>
      <c r="J125" s="19"/>
      <c r="K125" s="19"/>
      <c r="L125" s="26" t="s">
        <v>152</v>
      </c>
      <c r="M125" s="26" t="s">
        <v>152</v>
      </c>
      <c r="N125" s="19">
        <v>0</v>
      </c>
      <c r="O125" s="17" t="s">
        <v>152</v>
      </c>
    </row>
    <row r="126" spans="1:15" s="46" customFormat="1" ht="13.5" hidden="1">
      <c r="A126" s="38" t="s">
        <v>220</v>
      </c>
      <c r="B126" s="22" t="s">
        <v>198</v>
      </c>
      <c r="C126" s="60" t="s">
        <v>152</v>
      </c>
      <c r="D126" s="60" t="s">
        <v>152</v>
      </c>
      <c r="E126" s="60" t="s">
        <v>152</v>
      </c>
      <c r="F126" s="60" t="s">
        <v>152</v>
      </c>
      <c r="G126" s="60" t="s">
        <v>152</v>
      </c>
      <c r="H126" s="19">
        <v>0</v>
      </c>
      <c r="I126" s="19">
        <v>0</v>
      </c>
      <c r="J126" s="19"/>
      <c r="K126" s="19"/>
      <c r="L126" s="26" t="s">
        <v>152</v>
      </c>
      <c r="M126" s="26" t="s">
        <v>152</v>
      </c>
      <c r="N126" s="19">
        <v>0</v>
      </c>
      <c r="O126" s="17" t="s">
        <v>152</v>
      </c>
    </row>
    <row r="127" spans="1:15" s="46" customFormat="1" ht="13.5" hidden="1">
      <c r="A127" s="38" t="s">
        <v>221</v>
      </c>
      <c r="B127" s="22" t="s">
        <v>222</v>
      </c>
      <c r="C127" s="60" t="s">
        <v>152</v>
      </c>
      <c r="D127" s="60" t="s">
        <v>152</v>
      </c>
      <c r="E127" s="60" t="s">
        <v>152</v>
      </c>
      <c r="F127" s="60" t="s">
        <v>152</v>
      </c>
      <c r="G127" s="60" t="s">
        <v>152</v>
      </c>
      <c r="H127" s="19">
        <v>0</v>
      </c>
      <c r="I127" s="19">
        <v>0</v>
      </c>
      <c r="J127" s="19"/>
      <c r="K127" s="19"/>
      <c r="L127" s="26" t="s">
        <v>152</v>
      </c>
      <c r="M127" s="26" t="s">
        <v>152</v>
      </c>
      <c r="N127" s="19">
        <v>0</v>
      </c>
      <c r="O127" s="17" t="s">
        <v>152</v>
      </c>
    </row>
    <row r="128" spans="1:15" s="46" customFormat="1" ht="13.5" hidden="1">
      <c r="A128" s="38" t="s">
        <v>223</v>
      </c>
      <c r="B128" s="22" t="s">
        <v>224</v>
      </c>
      <c r="C128" s="60" t="s">
        <v>152</v>
      </c>
      <c r="D128" s="60" t="s">
        <v>152</v>
      </c>
      <c r="E128" s="60" t="s">
        <v>152</v>
      </c>
      <c r="F128" s="60" t="s">
        <v>152</v>
      </c>
      <c r="G128" s="60" t="s">
        <v>152</v>
      </c>
      <c r="H128" s="19">
        <v>0</v>
      </c>
      <c r="I128" s="19">
        <v>0</v>
      </c>
      <c r="J128" s="19"/>
      <c r="K128" s="19"/>
      <c r="L128" s="26" t="s">
        <v>152</v>
      </c>
      <c r="M128" s="26" t="s">
        <v>152</v>
      </c>
      <c r="N128" s="19">
        <v>0</v>
      </c>
      <c r="O128" s="17" t="s">
        <v>152</v>
      </c>
    </row>
    <row r="129" spans="1:15" s="46" customFormat="1" ht="13.5" hidden="1">
      <c r="A129" s="38" t="s">
        <v>225</v>
      </c>
      <c r="B129" s="22" t="s">
        <v>226</v>
      </c>
      <c r="C129" s="60" t="s">
        <v>152</v>
      </c>
      <c r="D129" s="60" t="s">
        <v>152</v>
      </c>
      <c r="E129" s="60" t="s">
        <v>152</v>
      </c>
      <c r="F129" s="60" t="s">
        <v>152</v>
      </c>
      <c r="G129" s="60" t="s">
        <v>152</v>
      </c>
      <c r="H129" s="19">
        <v>0</v>
      </c>
      <c r="I129" s="19">
        <v>0</v>
      </c>
      <c r="J129" s="19"/>
      <c r="K129" s="19"/>
      <c r="L129" s="26" t="s">
        <v>152</v>
      </c>
      <c r="M129" s="26" t="s">
        <v>152</v>
      </c>
      <c r="N129" s="19">
        <v>0</v>
      </c>
      <c r="O129" s="17" t="s">
        <v>152</v>
      </c>
    </row>
    <row r="130" spans="1:15" s="46" customFormat="1" ht="13.5" hidden="1">
      <c r="A130" s="38" t="s">
        <v>227</v>
      </c>
      <c r="B130" s="22" t="s">
        <v>228</v>
      </c>
      <c r="C130" s="60" t="s">
        <v>152</v>
      </c>
      <c r="D130" s="60" t="s">
        <v>152</v>
      </c>
      <c r="E130" s="60" t="s">
        <v>152</v>
      </c>
      <c r="F130" s="60" t="s">
        <v>152</v>
      </c>
      <c r="G130" s="60" t="s">
        <v>152</v>
      </c>
      <c r="H130" s="19">
        <v>0</v>
      </c>
      <c r="I130" s="19">
        <v>0</v>
      </c>
      <c r="J130" s="19"/>
      <c r="K130" s="19"/>
      <c r="L130" s="26" t="s">
        <v>152</v>
      </c>
      <c r="M130" s="26" t="s">
        <v>152</v>
      </c>
      <c r="N130" s="19">
        <v>0</v>
      </c>
      <c r="O130" s="17" t="s">
        <v>152</v>
      </c>
    </row>
    <row r="131" spans="1:15" s="46" customFormat="1" ht="13.5" hidden="1">
      <c r="A131" s="90" t="s">
        <v>218</v>
      </c>
      <c r="B131" s="91" t="s">
        <v>219</v>
      </c>
      <c r="C131" s="92" t="s">
        <v>296</v>
      </c>
      <c r="D131" s="91" t="s">
        <v>157</v>
      </c>
      <c r="E131" s="92" t="s">
        <v>297</v>
      </c>
      <c r="F131" s="92" t="s">
        <v>297</v>
      </c>
      <c r="G131" s="92" t="s">
        <v>298</v>
      </c>
      <c r="H131" s="96"/>
      <c r="I131" s="93"/>
      <c r="J131" s="93"/>
      <c r="K131" s="93"/>
      <c r="L131" s="94"/>
      <c r="M131" s="94"/>
      <c r="N131" s="93"/>
      <c r="O131" s="17"/>
    </row>
    <row r="132" spans="1:15" s="46" customFormat="1" ht="13.5" hidden="1">
      <c r="A132" s="95" t="s">
        <v>223</v>
      </c>
      <c r="B132" s="91" t="s">
        <v>224</v>
      </c>
      <c r="C132" s="92" t="s">
        <v>296</v>
      </c>
      <c r="D132" s="91" t="s">
        <v>157</v>
      </c>
      <c r="E132" s="92" t="s">
        <v>297</v>
      </c>
      <c r="F132" s="92" t="s">
        <v>297</v>
      </c>
      <c r="G132" s="92" t="s">
        <v>299</v>
      </c>
      <c r="H132" s="96"/>
      <c r="I132" s="93"/>
      <c r="J132" s="93"/>
      <c r="K132" s="93"/>
      <c r="L132" s="94"/>
      <c r="M132" s="94"/>
      <c r="N132" s="93"/>
      <c r="O132" s="17"/>
    </row>
    <row r="133" spans="1:15" s="46" customFormat="1" ht="13.5">
      <c r="A133" s="61" t="s">
        <v>229</v>
      </c>
      <c r="B133" s="62" t="s">
        <v>230</v>
      </c>
      <c r="C133" s="63" t="s">
        <v>152</v>
      </c>
      <c r="D133" s="63" t="s">
        <v>152</v>
      </c>
      <c r="E133" s="63" t="s">
        <v>152</v>
      </c>
      <c r="F133" s="63" t="s">
        <v>152</v>
      </c>
      <c r="G133" s="63" t="s">
        <v>152</v>
      </c>
      <c r="H133" s="64">
        <f>I133+K133+N133</f>
        <v>0</v>
      </c>
      <c r="I133" s="64">
        <v>0</v>
      </c>
      <c r="J133" s="64"/>
      <c r="K133" s="64"/>
      <c r="L133" s="65" t="s">
        <v>152</v>
      </c>
      <c r="M133" s="65" t="s">
        <v>152</v>
      </c>
      <c r="N133" s="64"/>
      <c r="O133" s="17" t="s">
        <v>152</v>
      </c>
    </row>
    <row r="134" spans="1:15" s="46" customFormat="1" ht="13.5">
      <c r="A134" s="38" t="s">
        <v>231</v>
      </c>
      <c r="B134" s="22" t="s">
        <v>232</v>
      </c>
      <c r="C134" s="60" t="s">
        <v>152</v>
      </c>
      <c r="D134" s="60" t="s">
        <v>152</v>
      </c>
      <c r="E134" s="60" t="s">
        <v>152</v>
      </c>
      <c r="F134" s="60" t="s">
        <v>152</v>
      </c>
      <c r="G134" s="60" t="s">
        <v>152</v>
      </c>
      <c r="H134" s="19">
        <v>0</v>
      </c>
      <c r="I134" s="19">
        <v>0</v>
      </c>
      <c r="J134" s="19"/>
      <c r="K134" s="19"/>
      <c r="L134" s="26" t="s">
        <v>152</v>
      </c>
      <c r="M134" s="26" t="s">
        <v>152</v>
      </c>
      <c r="N134" s="19">
        <v>0</v>
      </c>
      <c r="O134" s="17" t="s">
        <v>152</v>
      </c>
    </row>
    <row r="135" s="4" customFormat="1" ht="12.75"/>
    <row r="136" s="4" customFormat="1" ht="13.5">
      <c r="A136" s="66" t="s">
        <v>233</v>
      </c>
    </row>
    <row r="137" s="4" customFormat="1" ht="13.5">
      <c r="A137" s="66"/>
    </row>
    <row r="138" s="4" customFormat="1" ht="19.5" customHeight="1">
      <c r="A138" s="66" t="s">
        <v>21</v>
      </c>
    </row>
    <row r="139" s="4" customFormat="1" ht="13.5">
      <c r="A139" s="66" t="s">
        <v>234</v>
      </c>
    </row>
    <row r="140" s="4" customFormat="1" ht="13.5">
      <c r="A140" s="66"/>
    </row>
    <row r="141" s="4" customFormat="1" ht="13.5" customHeight="1">
      <c r="A141" s="406"/>
    </row>
    <row r="142" s="4" customFormat="1" ht="13.5" customHeight="1">
      <c r="A142" s="406"/>
    </row>
    <row r="143" s="4" customFormat="1" ht="12.75" customHeight="1">
      <c r="A143" s="406"/>
    </row>
    <row r="144" s="4" customFormat="1" ht="12.75" customHeight="1">
      <c r="A144" s="406"/>
    </row>
    <row r="145" s="4" customFormat="1" ht="12.75" customHeight="1">
      <c r="A145" s="406"/>
    </row>
    <row r="146" s="4" customFormat="1" ht="12.75" customHeight="1">
      <c r="A146" s="406"/>
    </row>
    <row r="147" s="4" customFormat="1" ht="12.75" customHeight="1">
      <c r="A147" s="406"/>
    </row>
    <row r="148" s="4" customFormat="1" ht="12.75" customHeight="1">
      <c r="A148" s="406"/>
    </row>
    <row r="149" s="4" customFormat="1" ht="12.75" customHeight="1">
      <c r="A149" s="406"/>
    </row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</sheetData>
  <sheetProtection/>
  <mergeCells count="79">
    <mergeCell ref="A104:B104"/>
    <mergeCell ref="A112:B112"/>
    <mergeCell ref="G93:G95"/>
    <mergeCell ref="A97:A98"/>
    <mergeCell ref="C97:C98"/>
    <mergeCell ref="E97:E98"/>
    <mergeCell ref="G97:G98"/>
    <mergeCell ref="F93:F95"/>
    <mergeCell ref="A99:B99"/>
    <mergeCell ref="A102:B102"/>
    <mergeCell ref="F97:F98"/>
    <mergeCell ref="A71:A72"/>
    <mergeCell ref="C71:C72"/>
    <mergeCell ref="C93:C95"/>
    <mergeCell ref="E93:E95"/>
    <mergeCell ref="E71:E72"/>
    <mergeCell ref="F71:F72"/>
    <mergeCell ref="A81:B81"/>
    <mergeCell ref="A85:B85"/>
    <mergeCell ref="A91:B91"/>
    <mergeCell ref="A93:A95"/>
    <mergeCell ref="E61:E62"/>
    <mergeCell ref="F61:F62"/>
    <mergeCell ref="G71:G72"/>
    <mergeCell ref="A77:B77"/>
    <mergeCell ref="A67:B67"/>
    <mergeCell ref="A69:A70"/>
    <mergeCell ref="C69:C70"/>
    <mergeCell ref="E69:E70"/>
    <mergeCell ref="F69:F70"/>
    <mergeCell ref="G69:G70"/>
    <mergeCell ref="F39:F40"/>
    <mergeCell ref="A34:A36"/>
    <mergeCell ref="G61:G62"/>
    <mergeCell ref="A65:A66"/>
    <mergeCell ref="C65:C66"/>
    <mergeCell ref="E65:E66"/>
    <mergeCell ref="F65:F66"/>
    <mergeCell ref="G65:G66"/>
    <mergeCell ref="A61:A62"/>
    <mergeCell ref="C61:C62"/>
    <mergeCell ref="A29:A33"/>
    <mergeCell ref="F29:F33"/>
    <mergeCell ref="C34:C36"/>
    <mergeCell ref="F34:F36"/>
    <mergeCell ref="A48:B48"/>
    <mergeCell ref="A54:A59"/>
    <mergeCell ref="C54:C59"/>
    <mergeCell ref="F54:F59"/>
    <mergeCell ref="A39:A40"/>
    <mergeCell ref="C39:C40"/>
    <mergeCell ref="J15:J16"/>
    <mergeCell ref="A16:A17"/>
    <mergeCell ref="C16:C17"/>
    <mergeCell ref="E16:E17"/>
    <mergeCell ref="F16:F17"/>
    <mergeCell ref="G16:G17"/>
    <mergeCell ref="B15:B22"/>
    <mergeCell ref="A18:A22"/>
    <mergeCell ref="C18:C22"/>
    <mergeCell ref="F18:F22"/>
    <mergeCell ref="B10:B14"/>
    <mergeCell ref="C11:C13"/>
    <mergeCell ref="E11:E13"/>
    <mergeCell ref="F11:F13"/>
    <mergeCell ref="H4:O4"/>
    <mergeCell ref="H5:H6"/>
    <mergeCell ref="I5:O5"/>
    <mergeCell ref="N6:O6"/>
    <mergeCell ref="A1:O1"/>
    <mergeCell ref="B2:M2"/>
    <mergeCell ref="N2:O2"/>
    <mergeCell ref="A4:A6"/>
    <mergeCell ref="B4:B6"/>
    <mergeCell ref="C4:C6"/>
    <mergeCell ref="D4:D6"/>
    <mergeCell ref="E4:E6"/>
    <mergeCell ref="F4:F6"/>
    <mergeCell ref="G4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buhgalter3</dc:creator>
  <cp:keywords/>
  <dc:description/>
  <cp:lastModifiedBy>buhgalter1</cp:lastModifiedBy>
  <cp:lastPrinted>2018-12-11T08:40:26Z</cp:lastPrinted>
  <dcterms:created xsi:type="dcterms:W3CDTF">2012-12-29T08:09:26Z</dcterms:created>
  <dcterms:modified xsi:type="dcterms:W3CDTF">2018-12-11T11:42:53Z</dcterms:modified>
  <cp:category/>
  <cp:version/>
  <cp:contentType/>
  <cp:contentStatus/>
</cp:coreProperties>
</file>